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<sst xmlns="http://schemas.openxmlformats.org/spreadsheetml/2006/main" count="377" uniqueCount="72">
  <si>
    <t>Lengths</t>
  </si>
  <si>
    <t>Names</t>
  </si>
  <si>
    <t>Cents</t>
  </si>
  <si>
    <t>E</t>
  </si>
  <si>
    <t>D</t>
  </si>
  <si>
    <t>C</t>
  </si>
  <si>
    <t>B</t>
  </si>
  <si>
    <t>A</t>
  </si>
  <si>
    <t>G</t>
  </si>
  <si>
    <t>F</t>
  </si>
  <si>
    <t>Ratios - Num</t>
  </si>
  <si>
    <t>Diffrnc - Num</t>
  </si>
  <si>
    <t>Den</t>
  </si>
  <si>
    <t>Table 19</t>
  </si>
  <si>
    <t>Ptolemy's Diatonic Ditoniaion</t>
  </si>
  <si>
    <t>Table 15</t>
  </si>
  <si>
    <t>Eratosthenes' Diatonic</t>
  </si>
  <si>
    <t>Table 20</t>
  </si>
  <si>
    <t>Ptolemy's Diatonic Syntonon</t>
  </si>
  <si>
    <t>Table 21</t>
  </si>
  <si>
    <t>Ptolemy's Diatonic Hemiolon</t>
  </si>
  <si>
    <t>Table 18</t>
  </si>
  <si>
    <t>Ptolemy's Diatonic Toniaion</t>
  </si>
  <si>
    <t>Table 17</t>
  </si>
  <si>
    <t>Ptolemy's Diatonic Malakon</t>
  </si>
  <si>
    <t>Table 16</t>
  </si>
  <si>
    <t>Didymus' Diatonic</t>
  </si>
  <si>
    <t>Aristoxenus' Diatonic Syntonon</t>
  </si>
  <si>
    <t>Parts</t>
  </si>
  <si>
    <t>Table 14</t>
  </si>
  <si>
    <t>SeeTable 19</t>
  </si>
  <si>
    <t>Table 13</t>
  </si>
  <si>
    <t>Aristoxenus' Diatonic Malakon</t>
  </si>
  <si>
    <t>Table 12</t>
  </si>
  <si>
    <t>Archytas' Diatonic</t>
  </si>
  <si>
    <t>SeeTable 18</t>
  </si>
  <si>
    <t>Table 11</t>
  </si>
  <si>
    <t>Ptolemy's Chromatic Syntonon</t>
  </si>
  <si>
    <t>Db</t>
  </si>
  <si>
    <t>Gb</t>
  </si>
  <si>
    <t>Table 10</t>
  </si>
  <si>
    <t>Ptolemy's Chromatic Malakon</t>
  </si>
  <si>
    <t>Table 9</t>
  </si>
  <si>
    <t>Didymus' Chromatic</t>
  </si>
  <si>
    <t>Table 8</t>
  </si>
  <si>
    <t>Eratosthenes' Chromatic</t>
  </si>
  <si>
    <t>Table 7</t>
  </si>
  <si>
    <t>Aristoxenus' Chromatic Tonikon</t>
  </si>
  <si>
    <t>Table 6</t>
  </si>
  <si>
    <t>Aristoxenus' Chromatic Malakon</t>
  </si>
  <si>
    <t>Table 5</t>
  </si>
  <si>
    <t>Aristoxenus' Chromatic Hemiolion</t>
  </si>
  <si>
    <t>Table 4</t>
  </si>
  <si>
    <t>Archytas' Chromatic</t>
  </si>
  <si>
    <t>Table 3</t>
  </si>
  <si>
    <t>Eratosthenes' Enharmonic</t>
  </si>
  <si>
    <t>Cd</t>
  </si>
  <si>
    <t>Fd</t>
  </si>
  <si>
    <t>Table 2</t>
  </si>
  <si>
    <t>Aristoxenus' Enharmonic</t>
  </si>
  <si>
    <t>Archytas' Enharmonic</t>
  </si>
  <si>
    <t>Table 1</t>
  </si>
  <si>
    <t>(Page 21)</t>
  </si>
  <si>
    <t>Pythagorean (Ditonic) Diatonic</t>
  </si>
  <si>
    <t>(Page 22)</t>
  </si>
  <si>
    <t>GREEK ENHARMONIC TUNINGS</t>
  </si>
  <si>
    <t>GREEK CHROMATIC TUNINGS</t>
  </si>
  <si>
    <t>GREEK DIATONIC TUNINGS</t>
  </si>
  <si>
    <t>(Page 23)</t>
  </si>
  <si>
    <t>Didymus' Enharmonic (by Arithmetical Division)</t>
  </si>
  <si>
    <t>(Parts)</t>
  </si>
  <si>
    <t>Didymus' Enharmonic (by Geometrical Division) - UNLIKELY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</si>
</sst>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8.421875" style="0" customWidth="1"/>
    <col min="3" max="3" width="8.8515625" style="0" customWidth="1"/>
    <col min="4" max="4" width="8.7109375" style="0" customWidth="1"/>
    <col min="5" max="6" width="8.00390625" style="0" customWidth="1"/>
    <col min="7" max="7" width="8.140625" style="0" customWidth="1"/>
    <col min="8" max="8" width="8.57421875" style="0" customWidth="1"/>
    <col min="9" max="9" width="8.140625" style="0" customWidth="1"/>
  </cols>
  <sheetData>
    <row r="1" ht="12.75">
      <c r="D1" s="3" t="s">
        <v>65</v>
      </c>
    </row>
    <row r="3" spans="2:4" ht="12.75">
      <c r="B3" s="3" t="s">
        <v>61</v>
      </c>
      <c r="C3" s="3"/>
      <c r="D3" s="3" t="s">
        <v>60</v>
      </c>
    </row>
    <row r="4" spans="1:9" ht="12.75">
      <c r="A4" t="s">
        <v>0</v>
      </c>
      <c r="B4" s="2">
        <f aca="true" t="shared" si="0" ref="B4:H4">$I4*B8/B7</f>
        <v>168</v>
      </c>
      <c r="C4" s="2">
        <f t="shared" si="0"/>
        <v>210</v>
      </c>
      <c r="D4" s="2">
        <f t="shared" si="0"/>
        <v>216</v>
      </c>
      <c r="E4" s="2">
        <f t="shared" si="0"/>
        <v>224</v>
      </c>
      <c r="F4" s="2">
        <f t="shared" si="0"/>
        <v>252</v>
      </c>
      <c r="G4" s="2">
        <f t="shared" si="0"/>
        <v>315</v>
      </c>
      <c r="H4" s="2">
        <f t="shared" si="0"/>
        <v>324</v>
      </c>
      <c r="I4" s="2">
        <f>16*3*7</f>
        <v>336</v>
      </c>
    </row>
    <row r="5" spans="1:9" ht="12.75">
      <c r="A5" s="4" t="s">
        <v>70</v>
      </c>
      <c r="B5" s="2"/>
      <c r="C5" s="2">
        <f aca="true" t="shared" si="1" ref="C5:H5">C4-B4</f>
        <v>42</v>
      </c>
      <c r="D5" s="2">
        <f t="shared" si="1"/>
        <v>6</v>
      </c>
      <c r="E5" s="2">
        <f t="shared" si="1"/>
        <v>8</v>
      </c>
      <c r="F5" s="2">
        <f t="shared" si="1"/>
        <v>28</v>
      </c>
      <c r="G5" s="2">
        <f t="shared" si="1"/>
        <v>63</v>
      </c>
      <c r="H5" s="2">
        <f t="shared" si="1"/>
        <v>9</v>
      </c>
      <c r="I5" s="2">
        <f>I4-H4</f>
        <v>12</v>
      </c>
    </row>
    <row r="6" spans="1:9" ht="12.75">
      <c r="A6" t="s">
        <v>1</v>
      </c>
      <c r="B6" s="2" t="s">
        <v>3</v>
      </c>
      <c r="C6" s="2" t="s">
        <v>5</v>
      </c>
      <c r="D6" s="2" t="s">
        <v>56</v>
      </c>
      <c r="E6" s="2" t="s">
        <v>6</v>
      </c>
      <c r="F6" s="2" t="s">
        <v>7</v>
      </c>
      <c r="G6" s="2" t="s">
        <v>9</v>
      </c>
      <c r="H6" s="2" t="s">
        <v>57</v>
      </c>
      <c r="I6" s="2" t="s">
        <v>3</v>
      </c>
    </row>
    <row r="7" spans="1:9" ht="12.75">
      <c r="A7" t="s">
        <v>10</v>
      </c>
      <c r="B7" s="2">
        <v>2</v>
      </c>
      <c r="C7" s="2">
        <v>8</v>
      </c>
      <c r="D7" s="2">
        <v>14</v>
      </c>
      <c r="E7" s="2">
        <v>3</v>
      </c>
      <c r="F7" s="2">
        <v>4</v>
      </c>
      <c r="G7" s="2">
        <v>16</v>
      </c>
      <c r="H7" s="2">
        <v>28</v>
      </c>
      <c r="I7" s="2">
        <v>1</v>
      </c>
    </row>
    <row r="8" spans="1:9" ht="12.75">
      <c r="A8" s="2" t="s">
        <v>12</v>
      </c>
      <c r="B8" s="2">
        <v>1</v>
      </c>
      <c r="C8" s="2">
        <v>5</v>
      </c>
      <c r="D8" s="2">
        <v>9</v>
      </c>
      <c r="E8" s="2">
        <v>2</v>
      </c>
      <c r="F8" s="2">
        <v>3</v>
      </c>
      <c r="G8" s="2">
        <v>15</v>
      </c>
      <c r="H8" s="2">
        <v>27</v>
      </c>
      <c r="I8" s="2">
        <v>1</v>
      </c>
    </row>
    <row r="9" spans="1:9" ht="12.75">
      <c r="A9" t="s">
        <v>11</v>
      </c>
      <c r="C9" s="1">
        <f>B7*C8/2</f>
        <v>5</v>
      </c>
      <c r="D9" s="1">
        <f>C7*D8/2</f>
        <v>36</v>
      </c>
      <c r="E9" s="1">
        <f>D7*E8</f>
        <v>28</v>
      </c>
      <c r="F9" s="1">
        <f>E7*F8</f>
        <v>9</v>
      </c>
      <c r="G9" s="1">
        <f>F7*G8/12</f>
        <v>5</v>
      </c>
      <c r="H9" s="1">
        <f>G7*H8/12</f>
        <v>36</v>
      </c>
      <c r="I9" s="1">
        <f>H7*I8</f>
        <v>28</v>
      </c>
    </row>
    <row r="10" spans="1:9" ht="12.75">
      <c r="A10" s="2" t="s">
        <v>12</v>
      </c>
      <c r="C10" s="1">
        <f>B8*C7/2</f>
        <v>4</v>
      </c>
      <c r="D10" s="1">
        <f>C8*D7/2</f>
        <v>35</v>
      </c>
      <c r="E10" s="1">
        <f>D8*E7</f>
        <v>27</v>
      </c>
      <c r="F10" s="1">
        <f>E8*F7</f>
        <v>8</v>
      </c>
      <c r="G10" s="1">
        <f>F8*G7/12</f>
        <v>4</v>
      </c>
      <c r="H10" s="1">
        <f>G8*H7/12</f>
        <v>35</v>
      </c>
      <c r="I10" s="1">
        <f>H8*I7</f>
        <v>27</v>
      </c>
    </row>
    <row r="11" spans="1:9" ht="12.75">
      <c r="A11" t="s">
        <v>2</v>
      </c>
      <c r="B11" s="2">
        <f>1200*LOG(B7/B8)/LOG(2)</f>
        <v>1200</v>
      </c>
      <c r="C11" s="2">
        <f aca="true" t="shared" si="2" ref="C11:I11">1200*LOG(C7/C8)/LOG(2)</f>
        <v>813.6862861351652</v>
      </c>
      <c r="D11" s="2">
        <f t="shared" si="2"/>
        <v>764.9159047383502</v>
      </c>
      <c r="E11" s="2">
        <f t="shared" si="2"/>
        <v>701.9550008653873</v>
      </c>
      <c r="F11" s="2">
        <f t="shared" si="2"/>
        <v>498.04499913461245</v>
      </c>
      <c r="G11" s="2">
        <f t="shared" si="2"/>
        <v>111.73128526977776</v>
      </c>
      <c r="H11" s="2">
        <f t="shared" si="2"/>
        <v>62.96090387296258</v>
      </c>
      <c r="I11" s="2">
        <f t="shared" si="2"/>
        <v>0</v>
      </c>
    </row>
    <row r="13" spans="2:4" ht="12.75">
      <c r="B13" s="3" t="s">
        <v>58</v>
      </c>
      <c r="C13" s="3"/>
      <c r="D13" s="3" t="s">
        <v>59</v>
      </c>
    </row>
    <row r="14" spans="1:9" ht="12.75">
      <c r="A14" t="s">
        <v>0</v>
      </c>
      <c r="B14" s="2">
        <f aca="true" t="shared" si="3" ref="B14:H14">C14-C15</f>
        <v>60</v>
      </c>
      <c r="C14" s="2">
        <f t="shared" si="3"/>
        <v>76</v>
      </c>
      <c r="D14" s="2">
        <f t="shared" si="3"/>
        <v>78</v>
      </c>
      <c r="E14" s="2">
        <f t="shared" si="3"/>
        <v>80</v>
      </c>
      <c r="F14" s="2">
        <f t="shared" si="3"/>
        <v>90</v>
      </c>
      <c r="G14" s="2">
        <f t="shared" si="3"/>
        <v>114</v>
      </c>
      <c r="H14" s="2">
        <f t="shared" si="3"/>
        <v>117</v>
      </c>
      <c r="I14" s="2">
        <v>120</v>
      </c>
    </row>
    <row r="15" spans="1:9" ht="12.75">
      <c r="A15" s="4" t="s">
        <v>28</v>
      </c>
      <c r="C15" s="1">
        <v>16</v>
      </c>
      <c r="D15" s="1">
        <v>2</v>
      </c>
      <c r="E15" s="1">
        <v>2</v>
      </c>
      <c r="F15" s="1">
        <v>10</v>
      </c>
      <c r="G15" s="1">
        <v>24</v>
      </c>
      <c r="H15" s="1">
        <v>3</v>
      </c>
      <c r="I15" s="1">
        <v>3</v>
      </c>
    </row>
    <row r="16" spans="1:9" ht="12.75">
      <c r="A16" t="s">
        <v>1</v>
      </c>
      <c r="B16" s="2" t="s">
        <v>3</v>
      </c>
      <c r="C16" s="2" t="s">
        <v>5</v>
      </c>
      <c r="D16" s="2" t="s">
        <v>56</v>
      </c>
      <c r="E16" s="2" t="s">
        <v>6</v>
      </c>
      <c r="F16" s="2" t="s">
        <v>7</v>
      </c>
      <c r="G16" s="2" t="s">
        <v>9</v>
      </c>
      <c r="H16" s="2" t="s">
        <v>57</v>
      </c>
      <c r="I16" s="2" t="s">
        <v>3</v>
      </c>
    </row>
    <row r="17" spans="1:9" ht="12.75">
      <c r="A17" t="s">
        <v>10</v>
      </c>
      <c r="B17" s="2">
        <v>2</v>
      </c>
      <c r="C17" s="2">
        <f>$I$141/$E15/2</f>
        <v>30</v>
      </c>
      <c r="D17" s="2">
        <f>$I$141/$E15/3</f>
        <v>20</v>
      </c>
      <c r="E17" s="2">
        <v>3</v>
      </c>
      <c r="F17" s="2">
        <v>4</v>
      </c>
      <c r="G17" s="2">
        <f>$I$141/$I15/2</f>
        <v>20</v>
      </c>
      <c r="H17" s="2">
        <f>$I$141/$I15</f>
        <v>40</v>
      </c>
      <c r="I17" s="2">
        <v>1</v>
      </c>
    </row>
    <row r="18" spans="1:9" ht="12.75">
      <c r="A18" s="2" t="s">
        <v>12</v>
      </c>
      <c r="B18" s="2">
        <v>1</v>
      </c>
      <c r="C18" s="2">
        <f>C14/$E15/2</f>
        <v>19</v>
      </c>
      <c r="D18" s="2">
        <f>D14/$E15/3</f>
        <v>13</v>
      </c>
      <c r="E18" s="2">
        <v>2</v>
      </c>
      <c r="F18" s="2">
        <v>3</v>
      </c>
      <c r="G18" s="2">
        <f>G14/$I15/2</f>
        <v>19</v>
      </c>
      <c r="H18" s="2">
        <f>H14/$I15</f>
        <v>39</v>
      </c>
      <c r="I18" s="2">
        <v>1</v>
      </c>
    </row>
    <row r="19" spans="1:9" ht="12.75">
      <c r="A19" t="s">
        <v>11</v>
      </c>
      <c r="C19" s="1">
        <f>B17*C18/2</f>
        <v>19</v>
      </c>
      <c r="D19" s="1">
        <f>C17*D18/10</f>
        <v>39</v>
      </c>
      <c r="E19" s="1">
        <f>D17*E18</f>
        <v>40</v>
      </c>
      <c r="F19" s="1">
        <f>E17*F18</f>
        <v>9</v>
      </c>
      <c r="G19" s="1">
        <f>F17*G18/4</f>
        <v>19</v>
      </c>
      <c r="H19" s="1">
        <f>G17*H18/20</f>
        <v>39</v>
      </c>
      <c r="I19" s="1">
        <f>H17*I18</f>
        <v>40</v>
      </c>
    </row>
    <row r="20" spans="1:9" ht="12.75">
      <c r="A20" s="2" t="s">
        <v>12</v>
      </c>
      <c r="C20" s="1">
        <f>B18*C17/2</f>
        <v>15</v>
      </c>
      <c r="D20" s="1">
        <f>C18*D17/10</f>
        <v>38</v>
      </c>
      <c r="E20" s="1">
        <f>D18*E17</f>
        <v>39</v>
      </c>
      <c r="F20" s="1">
        <f>E18*F17</f>
        <v>8</v>
      </c>
      <c r="G20" s="1">
        <f>F18*G17/4</f>
        <v>15</v>
      </c>
      <c r="H20" s="1">
        <f>G18*H17/20</f>
        <v>38</v>
      </c>
      <c r="I20" s="1">
        <f>H18*I17</f>
        <v>39</v>
      </c>
    </row>
    <row r="21" spans="1:9" ht="12.75">
      <c r="A21" t="s">
        <v>2</v>
      </c>
      <c r="B21" s="2">
        <f>1200*LOG(B17/B18)/LOG(2)</f>
        <v>1200</v>
      </c>
      <c r="C21" s="2">
        <f aca="true" t="shared" si="4" ref="C21:I21">1200*LOG(C17/C18)/LOG(2)</f>
        <v>790.7556985979196</v>
      </c>
      <c r="D21" s="2">
        <f t="shared" si="4"/>
        <v>745.7860520955244</v>
      </c>
      <c r="E21" s="2">
        <f t="shared" si="4"/>
        <v>701.9550008653873</v>
      </c>
      <c r="F21" s="2">
        <f t="shared" si="4"/>
        <v>498.04499913461245</v>
      </c>
      <c r="G21" s="2">
        <f t="shared" si="4"/>
        <v>88.80069773253213</v>
      </c>
      <c r="H21" s="2">
        <f t="shared" si="4"/>
        <v>43.83105123013665</v>
      </c>
      <c r="I21" s="2">
        <f t="shared" si="4"/>
        <v>0</v>
      </c>
    </row>
    <row r="23" spans="2:4" ht="12.75">
      <c r="B23" s="3" t="s">
        <v>54</v>
      </c>
      <c r="C23" s="3"/>
      <c r="D23" s="3" t="s">
        <v>55</v>
      </c>
    </row>
    <row r="24" spans="1:9" ht="12.75">
      <c r="A24" t="s">
        <v>0</v>
      </c>
      <c r="B24" s="2">
        <f aca="true" t="shared" si="5" ref="B24:H24">$I24*B28/B27</f>
        <v>552</v>
      </c>
      <c r="C24" s="2">
        <f t="shared" si="5"/>
        <v>690</v>
      </c>
      <c r="D24" s="2">
        <f t="shared" si="5"/>
        <v>720</v>
      </c>
      <c r="E24" s="2">
        <f t="shared" si="5"/>
        <v>736</v>
      </c>
      <c r="F24" s="2">
        <f t="shared" si="5"/>
        <v>828</v>
      </c>
      <c r="G24" s="2">
        <f t="shared" si="5"/>
        <v>1035</v>
      </c>
      <c r="H24" s="2">
        <f t="shared" si="5"/>
        <v>1080</v>
      </c>
      <c r="I24" s="2">
        <f>16*3*23</f>
        <v>1104</v>
      </c>
    </row>
    <row r="25" spans="1:9" ht="12.75">
      <c r="A25" s="4" t="s">
        <v>70</v>
      </c>
      <c r="B25" s="2"/>
      <c r="C25" s="2">
        <f>C24-B24</f>
        <v>138</v>
      </c>
      <c r="D25" s="2">
        <f>D24-C24</f>
        <v>30</v>
      </c>
      <c r="E25" s="2">
        <f>E24-D24</f>
        <v>16</v>
      </c>
      <c r="F25" s="2">
        <f>F24-E24</f>
        <v>92</v>
      </c>
      <c r="G25" s="2">
        <f>G24-F24</f>
        <v>207</v>
      </c>
      <c r="H25" s="2">
        <f>H24-G24</f>
        <v>45</v>
      </c>
      <c r="I25" s="2">
        <f>I24-H24</f>
        <v>24</v>
      </c>
    </row>
    <row r="26" spans="1:9" ht="12.75">
      <c r="A26" t="s">
        <v>1</v>
      </c>
      <c r="B26" s="2" t="s">
        <v>3</v>
      </c>
      <c r="C26" s="2" t="s">
        <v>5</v>
      </c>
      <c r="D26" s="2" t="s">
        <v>56</v>
      </c>
      <c r="E26" s="2" t="s">
        <v>6</v>
      </c>
      <c r="F26" s="2" t="s">
        <v>7</v>
      </c>
      <c r="G26" s="2" t="s">
        <v>9</v>
      </c>
      <c r="H26" s="2" t="s">
        <v>57</v>
      </c>
      <c r="I26" s="2" t="s">
        <v>3</v>
      </c>
    </row>
    <row r="27" spans="1:9" ht="12.75">
      <c r="A27" t="s">
        <v>10</v>
      </c>
      <c r="B27" s="2">
        <v>2</v>
      </c>
      <c r="C27" s="2">
        <v>8</v>
      </c>
      <c r="D27" s="2">
        <v>23</v>
      </c>
      <c r="E27" s="2">
        <v>3</v>
      </c>
      <c r="F27" s="2">
        <v>4</v>
      </c>
      <c r="G27" s="2">
        <v>16</v>
      </c>
      <c r="H27" s="2">
        <v>46</v>
      </c>
      <c r="I27" s="2">
        <v>1</v>
      </c>
    </row>
    <row r="28" spans="1:9" ht="12.75">
      <c r="A28" s="2" t="s">
        <v>12</v>
      </c>
      <c r="B28" s="2">
        <v>1</v>
      </c>
      <c r="C28" s="2">
        <v>5</v>
      </c>
      <c r="D28" s="2">
        <v>15</v>
      </c>
      <c r="E28" s="2">
        <v>2</v>
      </c>
      <c r="F28" s="2">
        <v>3</v>
      </c>
      <c r="G28" s="2">
        <v>15</v>
      </c>
      <c r="H28" s="2">
        <v>45</v>
      </c>
      <c r="I28" s="2">
        <v>1</v>
      </c>
    </row>
    <row r="29" spans="1:9" ht="12.75">
      <c r="A29" t="s">
        <v>11</v>
      </c>
      <c r="C29" s="1">
        <f>B27*C28/2</f>
        <v>5</v>
      </c>
      <c r="D29" s="1">
        <f>C27*D28/5</f>
        <v>24</v>
      </c>
      <c r="E29" s="1">
        <f>D27*E28</f>
        <v>46</v>
      </c>
      <c r="F29" s="1">
        <f>E27*F28</f>
        <v>9</v>
      </c>
      <c r="G29" s="1">
        <f>F27*G28/12</f>
        <v>5</v>
      </c>
      <c r="H29" s="1">
        <f>G27*H28/30</f>
        <v>24</v>
      </c>
      <c r="I29" s="1">
        <f>H27*I28</f>
        <v>46</v>
      </c>
    </row>
    <row r="30" spans="1:9" ht="12.75">
      <c r="A30" s="2" t="s">
        <v>12</v>
      </c>
      <c r="C30" s="1">
        <f>B28*C27/2</f>
        <v>4</v>
      </c>
      <c r="D30" s="1">
        <f>C28*D27/5</f>
        <v>23</v>
      </c>
      <c r="E30" s="1">
        <f>D28*E27</f>
        <v>45</v>
      </c>
      <c r="F30" s="1">
        <f>E28*F27</f>
        <v>8</v>
      </c>
      <c r="G30" s="1">
        <f>F28*G27/12</f>
        <v>4</v>
      </c>
      <c r="H30" s="1">
        <f>G28*H27/30</f>
        <v>23</v>
      </c>
      <c r="I30" s="1">
        <f>H28*I27</f>
        <v>45</v>
      </c>
    </row>
    <row r="31" spans="1:9" ht="12.75">
      <c r="A31" t="s">
        <v>2</v>
      </c>
      <c r="B31" s="2">
        <f>1200*LOG(B27/B28)/LOG(2)</f>
        <v>1200</v>
      </c>
      <c r="C31" s="2">
        <f aca="true" t="shared" si="6" ref="C31:I31">1200*LOG(C27/C28)/LOG(2)</f>
        <v>813.6862861351652</v>
      </c>
      <c r="D31" s="2">
        <f t="shared" si="6"/>
        <v>740.0056325381934</v>
      </c>
      <c r="E31" s="2">
        <f t="shared" si="6"/>
        <v>701.9550008653873</v>
      </c>
      <c r="F31" s="2">
        <f t="shared" si="6"/>
        <v>498.04499913461245</v>
      </c>
      <c r="G31" s="2">
        <f t="shared" si="6"/>
        <v>111.73128526977776</v>
      </c>
      <c r="H31" s="2">
        <f t="shared" si="6"/>
        <v>38.05063167280566</v>
      </c>
      <c r="I31" s="2">
        <f t="shared" si="6"/>
        <v>0</v>
      </c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pans="2:4" ht="12.75">
      <c r="B33" s="3" t="s">
        <v>62</v>
      </c>
      <c r="C33" s="3"/>
      <c r="D33" s="3" t="s">
        <v>69</v>
      </c>
    </row>
    <row r="34" spans="1:9" ht="12.75">
      <c r="A34" t="s">
        <v>0</v>
      </c>
      <c r="B34" s="2">
        <f aca="true" t="shared" si="7" ref="B34:H34">$I34*B38/B37</f>
        <v>48</v>
      </c>
      <c r="C34" s="2">
        <f t="shared" si="7"/>
        <v>60</v>
      </c>
      <c r="D34" s="2">
        <f t="shared" si="7"/>
        <v>62</v>
      </c>
      <c r="E34" s="2">
        <f t="shared" si="7"/>
        <v>64</v>
      </c>
      <c r="F34" s="2">
        <f t="shared" si="7"/>
        <v>72</v>
      </c>
      <c r="G34" s="2">
        <f t="shared" si="7"/>
        <v>90</v>
      </c>
      <c r="H34" s="2">
        <f t="shared" si="7"/>
        <v>93</v>
      </c>
      <c r="I34" s="2">
        <f>32*3</f>
        <v>96</v>
      </c>
    </row>
    <row r="35" spans="1:9" ht="12.75">
      <c r="A35" s="4" t="s">
        <v>70</v>
      </c>
      <c r="B35" s="2"/>
      <c r="C35" s="2">
        <f>C34-B34</f>
        <v>12</v>
      </c>
      <c r="D35" s="2">
        <f>D34-C34</f>
        <v>2</v>
      </c>
      <c r="E35" s="2">
        <f>E34-D34</f>
        <v>2</v>
      </c>
      <c r="F35" s="2">
        <f>F34-E34</f>
        <v>8</v>
      </c>
      <c r="G35" s="2">
        <f>G34-F34</f>
        <v>18</v>
      </c>
      <c r="H35" s="2">
        <f>H34-G34</f>
        <v>3</v>
      </c>
      <c r="I35" s="2">
        <f>I34-H34</f>
        <v>3</v>
      </c>
    </row>
    <row r="36" spans="1:9" ht="12.75">
      <c r="A36" t="s">
        <v>1</v>
      </c>
      <c r="B36" s="2" t="s">
        <v>3</v>
      </c>
      <c r="C36" s="2" t="s">
        <v>5</v>
      </c>
      <c r="D36" s="2" t="s">
        <v>56</v>
      </c>
      <c r="E36" s="2" t="s">
        <v>6</v>
      </c>
      <c r="F36" s="2" t="s">
        <v>7</v>
      </c>
      <c r="G36" s="2" t="s">
        <v>9</v>
      </c>
      <c r="H36" s="2" t="s">
        <v>57</v>
      </c>
      <c r="I36" s="2" t="s">
        <v>3</v>
      </c>
    </row>
    <row r="37" spans="1:9" ht="12.75">
      <c r="A37" t="s">
        <v>10</v>
      </c>
      <c r="B37" s="2">
        <v>2</v>
      </c>
      <c r="C37" s="2">
        <v>8</v>
      </c>
      <c r="D37" s="2">
        <v>48</v>
      </c>
      <c r="E37" s="2">
        <v>3</v>
      </c>
      <c r="F37" s="2">
        <v>4</v>
      </c>
      <c r="G37" s="2">
        <v>16</v>
      </c>
      <c r="H37" s="2">
        <v>32</v>
      </c>
      <c r="I37" s="2">
        <v>1</v>
      </c>
    </row>
    <row r="38" spans="1:9" ht="12.75">
      <c r="A38" s="2" t="s">
        <v>12</v>
      </c>
      <c r="B38" s="2">
        <v>1</v>
      </c>
      <c r="C38" s="2">
        <v>5</v>
      </c>
      <c r="D38" s="2">
        <v>31</v>
      </c>
      <c r="E38" s="2">
        <v>2</v>
      </c>
      <c r="F38" s="2">
        <v>3</v>
      </c>
      <c r="G38" s="2">
        <v>15</v>
      </c>
      <c r="H38" s="2">
        <v>31</v>
      </c>
      <c r="I38" s="2">
        <v>1</v>
      </c>
    </row>
    <row r="39" spans="1:9" ht="12.75">
      <c r="A39" t="s">
        <v>11</v>
      </c>
      <c r="C39" s="1">
        <f>B37*C38/2</f>
        <v>5</v>
      </c>
      <c r="D39" s="1">
        <f>C37*D38/8</f>
        <v>31</v>
      </c>
      <c r="E39" s="1">
        <f>D37*E38/3</f>
        <v>32</v>
      </c>
      <c r="F39" s="1">
        <f>E37*F38</f>
        <v>9</v>
      </c>
      <c r="G39" s="1">
        <f>F37*G38/12</f>
        <v>5</v>
      </c>
      <c r="H39" s="1">
        <f>G37*H38/16</f>
        <v>31</v>
      </c>
      <c r="I39" s="1">
        <f>H37*I38</f>
        <v>32</v>
      </c>
    </row>
    <row r="40" spans="1:9" ht="12.75">
      <c r="A40" s="2" t="s">
        <v>12</v>
      </c>
      <c r="C40" s="1">
        <f>B38*C37/2</f>
        <v>4</v>
      </c>
      <c r="D40" s="1">
        <f>C38*D37/8</f>
        <v>30</v>
      </c>
      <c r="E40" s="1">
        <f>D38*E37/3</f>
        <v>31</v>
      </c>
      <c r="F40" s="1">
        <f>E38*F37</f>
        <v>8</v>
      </c>
      <c r="G40" s="1">
        <f>F38*G37/12</f>
        <v>4</v>
      </c>
      <c r="H40" s="1">
        <f>G38*H37/16</f>
        <v>30</v>
      </c>
      <c r="I40" s="1">
        <f>H38*I37</f>
        <v>31</v>
      </c>
    </row>
    <row r="41" spans="1:9" ht="12.75">
      <c r="A41" t="s">
        <v>2</v>
      </c>
      <c r="B41" s="2">
        <f>1200*LOG(B37/B38)/LOG(2)</f>
        <v>1200</v>
      </c>
      <c r="C41" s="2">
        <f aca="true" t="shared" si="8" ref="C41:I41">1200*LOG(C37/C38)/LOG(2)</f>
        <v>813.6862861351652</v>
      </c>
      <c r="D41" s="2">
        <f t="shared" si="8"/>
        <v>756.9194284011371</v>
      </c>
      <c r="E41" s="2">
        <f t="shared" si="8"/>
        <v>701.9550008653873</v>
      </c>
      <c r="F41" s="2">
        <f t="shared" si="8"/>
        <v>498.04499913461245</v>
      </c>
      <c r="G41" s="2">
        <f t="shared" si="8"/>
        <v>111.73128526977776</v>
      </c>
      <c r="H41" s="2">
        <f t="shared" si="8"/>
        <v>54.96442753574971</v>
      </c>
      <c r="I41" s="2">
        <f t="shared" si="8"/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4" ht="12.75">
      <c r="B43" s="3" t="s">
        <v>68</v>
      </c>
      <c r="C43" s="3"/>
      <c r="D43" s="3" t="s">
        <v>71</v>
      </c>
    </row>
    <row r="44" spans="1:9" ht="12.75">
      <c r="A44" t="s">
        <v>0</v>
      </c>
      <c r="B44" s="2">
        <f aca="true" t="shared" si="9" ref="B44:H44">$I44*B48/B47</f>
        <v>744</v>
      </c>
      <c r="C44" s="2">
        <f t="shared" si="9"/>
        <v>930</v>
      </c>
      <c r="D44" s="2">
        <f t="shared" si="9"/>
        <v>960</v>
      </c>
      <c r="E44" s="2">
        <f t="shared" si="9"/>
        <v>992</v>
      </c>
      <c r="F44" s="2">
        <f t="shared" si="9"/>
        <v>1116</v>
      </c>
      <c r="G44" s="2">
        <f t="shared" si="9"/>
        <v>1395</v>
      </c>
      <c r="H44" s="2">
        <f t="shared" si="9"/>
        <v>1440</v>
      </c>
      <c r="I44" s="2">
        <f>16*3*31</f>
        <v>1488</v>
      </c>
    </row>
    <row r="45" spans="1:9" ht="12.75">
      <c r="A45" s="4" t="s">
        <v>70</v>
      </c>
      <c r="B45" s="2"/>
      <c r="C45" s="2">
        <f>C44-B44</f>
        <v>186</v>
      </c>
      <c r="D45" s="2">
        <f>D44-C44</f>
        <v>30</v>
      </c>
      <c r="E45" s="2">
        <f>E44-D44</f>
        <v>32</v>
      </c>
      <c r="F45" s="2">
        <f>F44-E44</f>
        <v>124</v>
      </c>
      <c r="G45" s="2">
        <f>G44-F44</f>
        <v>279</v>
      </c>
      <c r="H45" s="2">
        <f>H44-G44</f>
        <v>45</v>
      </c>
      <c r="I45" s="2">
        <f>I44-H44</f>
        <v>48</v>
      </c>
    </row>
    <row r="46" spans="1:9" ht="12.75">
      <c r="A46" t="s">
        <v>1</v>
      </c>
      <c r="B46" s="2" t="s">
        <v>3</v>
      </c>
      <c r="C46" s="2" t="s">
        <v>5</v>
      </c>
      <c r="D46" s="2" t="s">
        <v>56</v>
      </c>
      <c r="E46" s="2" t="s">
        <v>6</v>
      </c>
      <c r="F46" s="2" t="s">
        <v>7</v>
      </c>
      <c r="G46" s="2" t="s">
        <v>9</v>
      </c>
      <c r="H46" s="2" t="s">
        <v>57</v>
      </c>
      <c r="I46" s="2" t="s">
        <v>3</v>
      </c>
    </row>
    <row r="47" spans="1:9" ht="12.75">
      <c r="A47" t="s">
        <v>10</v>
      </c>
      <c r="B47" s="2">
        <v>2</v>
      </c>
      <c r="C47" s="2">
        <v>8</v>
      </c>
      <c r="D47" s="2">
        <v>31</v>
      </c>
      <c r="E47" s="2">
        <v>3</v>
      </c>
      <c r="F47" s="2">
        <v>4</v>
      </c>
      <c r="G47" s="2">
        <v>16</v>
      </c>
      <c r="H47" s="2">
        <v>31</v>
      </c>
      <c r="I47" s="2">
        <v>1</v>
      </c>
    </row>
    <row r="48" spans="1:9" ht="12.75">
      <c r="A48" s="2" t="s">
        <v>12</v>
      </c>
      <c r="B48" s="2">
        <v>1</v>
      </c>
      <c r="C48" s="2">
        <v>5</v>
      </c>
      <c r="D48" s="2">
        <v>20</v>
      </c>
      <c r="E48" s="2">
        <v>2</v>
      </c>
      <c r="F48" s="2">
        <v>3</v>
      </c>
      <c r="G48" s="2">
        <v>15</v>
      </c>
      <c r="H48" s="2">
        <v>30</v>
      </c>
      <c r="I48" s="2">
        <v>1</v>
      </c>
    </row>
    <row r="49" spans="1:9" ht="12.75">
      <c r="A49" t="s">
        <v>11</v>
      </c>
      <c r="C49" s="1">
        <f>B47*C48/2</f>
        <v>5</v>
      </c>
      <c r="D49" s="1">
        <f>C47*D48/5</f>
        <v>32</v>
      </c>
      <c r="E49" s="1">
        <f>D47*E48/2</f>
        <v>31</v>
      </c>
      <c r="F49" s="1">
        <f>E47*F48</f>
        <v>9</v>
      </c>
      <c r="G49" s="1">
        <f>F47*G48/12</f>
        <v>5</v>
      </c>
      <c r="H49" s="1">
        <f>G47*H48/15</f>
        <v>32</v>
      </c>
      <c r="I49" s="1">
        <f>H47*I48</f>
        <v>31</v>
      </c>
    </row>
    <row r="50" spans="1:9" ht="12.75">
      <c r="A50" s="2" t="s">
        <v>12</v>
      </c>
      <c r="C50" s="1">
        <f>B48*C47/2</f>
        <v>4</v>
      </c>
      <c r="D50" s="1">
        <f>C48*D47/5</f>
        <v>31</v>
      </c>
      <c r="E50" s="1">
        <f>D48*E47/2</f>
        <v>30</v>
      </c>
      <c r="F50" s="1">
        <f>E48*F47</f>
        <v>8</v>
      </c>
      <c r="G50" s="1">
        <f>F48*G47/12</f>
        <v>4</v>
      </c>
      <c r="H50" s="1">
        <f>G48*H47/15</f>
        <v>31</v>
      </c>
      <c r="I50" s="1">
        <f>H48*I47</f>
        <v>30</v>
      </c>
    </row>
    <row r="51" spans="1:9" ht="12.75">
      <c r="A51" t="s">
        <v>2</v>
      </c>
      <c r="B51" s="2">
        <f>1200*LOG(B47/B48)/LOG(2)</f>
        <v>1200</v>
      </c>
      <c r="C51" s="2">
        <f aca="true" t="shared" si="10" ref="C51:I51">1200*LOG(C47/C48)/LOG(2)</f>
        <v>813.6862861351652</v>
      </c>
      <c r="D51" s="2">
        <f t="shared" si="10"/>
        <v>758.7218585994154</v>
      </c>
      <c r="E51" s="2">
        <f t="shared" si="10"/>
        <v>701.9550008653873</v>
      </c>
      <c r="F51" s="2">
        <f t="shared" si="10"/>
        <v>498.04499913461245</v>
      </c>
      <c r="G51" s="2">
        <f t="shared" si="10"/>
        <v>111.73128526977776</v>
      </c>
      <c r="H51" s="2">
        <f t="shared" si="10"/>
        <v>56.766857734028186</v>
      </c>
      <c r="I51" s="2">
        <f t="shared" si="10"/>
        <v>0</v>
      </c>
    </row>
    <row r="53" ht="12.75">
      <c r="D53" s="3" t="s">
        <v>66</v>
      </c>
    </row>
    <row r="55" spans="2:4" ht="12.75">
      <c r="B55" s="3" t="s">
        <v>52</v>
      </c>
      <c r="C55" s="3"/>
      <c r="D55" s="3" t="s">
        <v>53</v>
      </c>
    </row>
    <row r="56" spans="1:10" ht="12.75">
      <c r="A56" t="s">
        <v>0</v>
      </c>
      <c r="B56" s="2">
        <f aca="true" t="shared" si="11" ref="B56:H56">$I56*B60/B59</f>
        <v>378</v>
      </c>
      <c r="C56" s="2">
        <f t="shared" si="11"/>
        <v>448</v>
      </c>
      <c r="D56" s="2">
        <f t="shared" si="11"/>
        <v>486</v>
      </c>
      <c r="E56" s="2">
        <f t="shared" si="11"/>
        <v>504</v>
      </c>
      <c r="F56" s="2">
        <f t="shared" si="11"/>
        <v>567</v>
      </c>
      <c r="G56" s="2">
        <f t="shared" si="11"/>
        <v>672</v>
      </c>
      <c r="H56" s="2">
        <f t="shared" si="11"/>
        <v>729</v>
      </c>
      <c r="I56" s="2">
        <f>4*27*7</f>
        <v>756</v>
      </c>
      <c r="J56" s="2"/>
    </row>
    <row r="57" spans="1:9" ht="12.75">
      <c r="A57" s="4" t="s">
        <v>70</v>
      </c>
      <c r="B57" s="2"/>
      <c r="C57" s="2">
        <f>C56-B56</f>
        <v>70</v>
      </c>
      <c r="D57" s="2">
        <f>D56-C56</f>
        <v>38</v>
      </c>
      <c r="E57" s="2">
        <f>E56-D56</f>
        <v>18</v>
      </c>
      <c r="F57" s="2">
        <f>F56-E56</f>
        <v>63</v>
      </c>
      <c r="G57" s="2">
        <f>G56-F56</f>
        <v>105</v>
      </c>
      <c r="H57" s="2">
        <f>H56-G56</f>
        <v>57</v>
      </c>
      <c r="I57" s="2">
        <f>I56-H56</f>
        <v>27</v>
      </c>
    </row>
    <row r="58" spans="1:9" ht="12.75">
      <c r="A58" t="s">
        <v>1</v>
      </c>
      <c r="B58" s="2" t="s">
        <v>3</v>
      </c>
      <c r="C58" s="2" t="s">
        <v>38</v>
      </c>
      <c r="D58" s="2" t="s">
        <v>5</v>
      </c>
      <c r="E58" s="2" t="s">
        <v>6</v>
      </c>
      <c r="F58" s="2" t="s">
        <v>7</v>
      </c>
      <c r="G58" s="2" t="s">
        <v>39</v>
      </c>
      <c r="H58" s="2" t="s">
        <v>9</v>
      </c>
      <c r="I58" s="2" t="s">
        <v>3</v>
      </c>
    </row>
    <row r="59" spans="1:9" ht="12.75">
      <c r="A59" t="s">
        <v>10</v>
      </c>
      <c r="B59" s="2">
        <v>2</v>
      </c>
      <c r="C59" s="2">
        <v>27</v>
      </c>
      <c r="D59" s="2">
        <v>14</v>
      </c>
      <c r="E59" s="2">
        <v>3</v>
      </c>
      <c r="F59" s="2">
        <v>4</v>
      </c>
      <c r="G59" s="2">
        <v>9</v>
      </c>
      <c r="H59" s="2">
        <v>28</v>
      </c>
      <c r="I59" s="2">
        <v>1</v>
      </c>
    </row>
    <row r="60" spans="1:9" ht="12.75">
      <c r="A60" s="2" t="s">
        <v>12</v>
      </c>
      <c r="B60" s="2">
        <v>1</v>
      </c>
      <c r="C60" s="2">
        <v>16</v>
      </c>
      <c r="D60" s="2">
        <v>9</v>
      </c>
      <c r="E60" s="2">
        <v>2</v>
      </c>
      <c r="F60" s="2">
        <v>3</v>
      </c>
      <c r="G60" s="2">
        <v>8</v>
      </c>
      <c r="H60" s="2">
        <v>27</v>
      </c>
      <c r="I60" s="2">
        <v>1</v>
      </c>
    </row>
    <row r="61" spans="1:9" ht="12.75">
      <c r="A61" t="s">
        <v>11</v>
      </c>
      <c r="C61" s="1">
        <f aca="true" t="shared" si="12" ref="C61:I61">B59*C60</f>
        <v>32</v>
      </c>
      <c r="D61" s="1">
        <f t="shared" si="12"/>
        <v>243</v>
      </c>
      <c r="E61" s="1">
        <f t="shared" si="12"/>
        <v>28</v>
      </c>
      <c r="F61" s="1">
        <f t="shared" si="12"/>
        <v>9</v>
      </c>
      <c r="G61" s="1">
        <f t="shared" si="12"/>
        <v>32</v>
      </c>
      <c r="H61" s="1">
        <f t="shared" si="12"/>
        <v>243</v>
      </c>
      <c r="I61" s="1">
        <f t="shared" si="12"/>
        <v>28</v>
      </c>
    </row>
    <row r="62" spans="1:9" ht="12.75">
      <c r="A62" s="2" t="s">
        <v>12</v>
      </c>
      <c r="C62" s="1">
        <f aca="true" t="shared" si="13" ref="C62:I62">B60*C59</f>
        <v>27</v>
      </c>
      <c r="D62" s="1">
        <f t="shared" si="13"/>
        <v>224</v>
      </c>
      <c r="E62" s="1">
        <f t="shared" si="13"/>
        <v>27</v>
      </c>
      <c r="F62" s="1">
        <f t="shared" si="13"/>
        <v>8</v>
      </c>
      <c r="G62" s="1">
        <f t="shared" si="13"/>
        <v>27</v>
      </c>
      <c r="H62" s="1">
        <f t="shared" si="13"/>
        <v>224</v>
      </c>
      <c r="I62" s="1">
        <f t="shared" si="13"/>
        <v>27</v>
      </c>
    </row>
    <row r="63" spans="1:9" ht="12.75">
      <c r="A63" t="s">
        <v>2</v>
      </c>
      <c r="B63" s="2">
        <f>1200*LOG(B59/B60)/LOG(2)</f>
        <v>1200</v>
      </c>
      <c r="C63" s="2">
        <f aca="true" t="shared" si="14" ref="C63:I63">1200*LOG(C59/C60)/LOG(2)</f>
        <v>905.8650025961623</v>
      </c>
      <c r="D63" s="2">
        <f t="shared" si="14"/>
        <v>764.9159047383502</v>
      </c>
      <c r="E63" s="2">
        <f t="shared" si="14"/>
        <v>701.9550008653873</v>
      </c>
      <c r="F63" s="2">
        <f t="shared" si="14"/>
        <v>498.04499913461245</v>
      </c>
      <c r="G63" s="2">
        <f t="shared" si="14"/>
        <v>203.91000173077484</v>
      </c>
      <c r="H63" s="2">
        <f t="shared" si="14"/>
        <v>62.96090387296258</v>
      </c>
      <c r="I63" s="2">
        <f t="shared" si="14"/>
        <v>0</v>
      </c>
    </row>
    <row r="65" spans="2:4" ht="12.75">
      <c r="B65" s="3" t="s">
        <v>50</v>
      </c>
      <c r="C65" s="3"/>
      <c r="D65" s="3" t="s">
        <v>49</v>
      </c>
    </row>
    <row r="66" spans="1:9" ht="12.75">
      <c r="A66" t="s">
        <v>0</v>
      </c>
      <c r="B66" s="2">
        <f aca="true" t="shared" si="15" ref="B66:H66">C66-C67</f>
        <v>59.99999999999999</v>
      </c>
      <c r="C66" s="2">
        <f t="shared" si="15"/>
        <v>74.66666666666666</v>
      </c>
      <c r="D66" s="2">
        <f t="shared" si="15"/>
        <v>77.33333333333333</v>
      </c>
      <c r="E66" s="2">
        <f t="shared" si="15"/>
        <v>80</v>
      </c>
      <c r="F66" s="2">
        <f t="shared" si="15"/>
        <v>90</v>
      </c>
      <c r="G66" s="2">
        <f t="shared" si="15"/>
        <v>112</v>
      </c>
      <c r="H66" s="2">
        <f t="shared" si="15"/>
        <v>116</v>
      </c>
      <c r="I66" s="2">
        <v>120</v>
      </c>
    </row>
    <row r="67" spans="1:9" ht="12.75">
      <c r="A67" s="2" t="s">
        <v>28</v>
      </c>
      <c r="C67" s="1">
        <f>14+2/3</f>
        <v>14.666666666666666</v>
      </c>
      <c r="D67" s="1">
        <f>2+2/3</f>
        <v>2.6666666666666665</v>
      </c>
      <c r="E67" s="1">
        <f>2+2/3</f>
        <v>2.6666666666666665</v>
      </c>
      <c r="F67" s="1">
        <v>10</v>
      </c>
      <c r="G67" s="1">
        <v>22</v>
      </c>
      <c r="H67" s="1">
        <v>4</v>
      </c>
      <c r="I67" s="1">
        <v>4</v>
      </c>
    </row>
    <row r="68" spans="1:9" ht="12.75">
      <c r="A68" t="s">
        <v>1</v>
      </c>
      <c r="B68" s="2" t="s">
        <v>3</v>
      </c>
      <c r="C68" s="2" t="s">
        <v>38</v>
      </c>
      <c r="D68" s="2" t="s">
        <v>5</v>
      </c>
      <c r="E68" s="2" t="s">
        <v>6</v>
      </c>
      <c r="F68" s="2" t="s">
        <v>7</v>
      </c>
      <c r="G68" s="2" t="s">
        <v>39</v>
      </c>
      <c r="H68" s="2" t="s">
        <v>9</v>
      </c>
      <c r="I68" s="2" t="s">
        <v>3</v>
      </c>
    </row>
    <row r="69" spans="1:9" ht="12.75">
      <c r="A69" t="s">
        <v>10</v>
      </c>
      <c r="B69" s="2">
        <v>2</v>
      </c>
      <c r="C69" s="2">
        <f>$I$141/$E67</f>
        <v>45</v>
      </c>
      <c r="D69" s="2">
        <f>$I$141/$E67</f>
        <v>45</v>
      </c>
      <c r="E69" s="2">
        <v>3</v>
      </c>
      <c r="F69" s="2">
        <v>4</v>
      </c>
      <c r="G69" s="2">
        <f>$I$141/$I67/2</f>
        <v>15</v>
      </c>
      <c r="H69" s="2">
        <f>$I$141/$I67</f>
        <v>30</v>
      </c>
      <c r="I69" s="2">
        <v>1</v>
      </c>
    </row>
    <row r="70" spans="1:9" ht="12.75">
      <c r="A70" s="2" t="s">
        <v>12</v>
      </c>
      <c r="B70" s="2">
        <v>1</v>
      </c>
      <c r="C70" s="2">
        <f>C66/$E67</f>
        <v>27.999999999999996</v>
      </c>
      <c r="D70" s="2">
        <f>D66/$E67</f>
        <v>29</v>
      </c>
      <c r="E70" s="2">
        <v>2</v>
      </c>
      <c r="F70" s="2">
        <v>3</v>
      </c>
      <c r="G70" s="2">
        <f>G66/$I67/2</f>
        <v>14</v>
      </c>
      <c r="H70" s="2">
        <f>H66/$I67</f>
        <v>29</v>
      </c>
      <c r="I70" s="2">
        <v>1</v>
      </c>
    </row>
    <row r="71" spans="1:9" ht="12.75">
      <c r="A71" t="s">
        <v>11</v>
      </c>
      <c r="C71" s="1">
        <f>B69*C70</f>
        <v>55.99999999999999</v>
      </c>
      <c r="D71" s="1">
        <f>C69*D70/45</f>
        <v>29</v>
      </c>
      <c r="E71" s="1">
        <f>D69*E70/3</f>
        <v>30</v>
      </c>
      <c r="F71" s="1">
        <f>E69*F70</f>
        <v>9</v>
      </c>
      <c r="G71" s="1">
        <f>F69*G70</f>
        <v>56</v>
      </c>
      <c r="H71" s="1">
        <f>G69*H70/15</f>
        <v>29</v>
      </c>
      <c r="I71" s="1">
        <f>H69*I70</f>
        <v>30</v>
      </c>
    </row>
    <row r="72" spans="1:9" ht="12.75">
      <c r="A72" s="2" t="s">
        <v>12</v>
      </c>
      <c r="C72" s="1">
        <f>B70*C69</f>
        <v>45</v>
      </c>
      <c r="D72" s="1">
        <f>C70*D69/45</f>
        <v>27.999999999999996</v>
      </c>
      <c r="E72" s="1">
        <f>D70*E69/3</f>
        <v>29</v>
      </c>
      <c r="F72" s="1">
        <f>E70*F69</f>
        <v>8</v>
      </c>
      <c r="G72" s="1">
        <f>F70*G69</f>
        <v>45</v>
      </c>
      <c r="H72" s="1">
        <f>G70*H69/15</f>
        <v>28</v>
      </c>
      <c r="I72" s="1">
        <f>H70*I69</f>
        <v>29</v>
      </c>
    </row>
    <row r="73" spans="1:9" ht="12.75">
      <c r="A73" t="s">
        <v>2</v>
      </c>
      <c r="B73" s="2">
        <f>1200*LOG(B69/B70)/LOG(2)</f>
        <v>1200</v>
      </c>
      <c r="C73" s="2">
        <f aca="true" t="shared" si="16" ref="C73:I73">1200*LOG(C69/C70)/LOG(2)</f>
        <v>821.3978091264851</v>
      </c>
      <c r="D73" s="2">
        <f t="shared" si="16"/>
        <v>760.6465214425232</v>
      </c>
      <c r="E73" s="2">
        <f t="shared" si="16"/>
        <v>701.9550008653873</v>
      </c>
      <c r="F73" s="2">
        <f t="shared" si="16"/>
        <v>498.04499913461245</v>
      </c>
      <c r="G73" s="2">
        <f t="shared" si="16"/>
        <v>119.44280826109724</v>
      </c>
      <c r="H73" s="2">
        <f t="shared" si="16"/>
        <v>58.691520577135805</v>
      </c>
      <c r="I73" s="2">
        <f t="shared" si="16"/>
        <v>0</v>
      </c>
    </row>
    <row r="75" spans="2:4" ht="12.75">
      <c r="B75" s="3" t="s">
        <v>48</v>
      </c>
      <c r="C75" s="3"/>
      <c r="D75" s="3" t="s">
        <v>51</v>
      </c>
    </row>
    <row r="76" spans="1:9" ht="12.75">
      <c r="A76" t="s">
        <v>0</v>
      </c>
      <c r="B76" s="2">
        <f aca="true" t="shared" si="17" ref="B76:H76">C76-C77</f>
        <v>60</v>
      </c>
      <c r="C76" s="2">
        <f t="shared" si="17"/>
        <v>74</v>
      </c>
      <c r="D76" s="2">
        <f t="shared" si="17"/>
        <v>77</v>
      </c>
      <c r="E76" s="2">
        <f t="shared" si="17"/>
        <v>80</v>
      </c>
      <c r="F76" s="2">
        <f t="shared" si="17"/>
        <v>90</v>
      </c>
      <c r="G76" s="2">
        <f t="shared" si="17"/>
        <v>111</v>
      </c>
      <c r="H76" s="2">
        <f t="shared" si="17"/>
        <v>115.5</v>
      </c>
      <c r="I76" s="2">
        <v>120</v>
      </c>
    </row>
    <row r="77" spans="1:9" ht="12.75">
      <c r="A77" s="2" t="s">
        <v>28</v>
      </c>
      <c r="C77" s="1">
        <v>14</v>
      </c>
      <c r="D77" s="1">
        <v>3</v>
      </c>
      <c r="E77" s="1">
        <v>3</v>
      </c>
      <c r="F77" s="1">
        <v>10</v>
      </c>
      <c r="G77" s="1">
        <v>21</v>
      </c>
      <c r="H77" s="1">
        <v>4.5</v>
      </c>
      <c r="I77" s="1">
        <v>4.5</v>
      </c>
    </row>
    <row r="78" spans="1:9" ht="12.75">
      <c r="A78" t="s">
        <v>1</v>
      </c>
      <c r="B78" s="2" t="s">
        <v>3</v>
      </c>
      <c r="C78" s="2" t="s">
        <v>38</v>
      </c>
      <c r="D78" s="2" t="s">
        <v>5</v>
      </c>
      <c r="E78" s="2" t="s">
        <v>6</v>
      </c>
      <c r="F78" s="2" t="s">
        <v>7</v>
      </c>
      <c r="G78" s="2" t="s">
        <v>39</v>
      </c>
      <c r="H78" s="2" t="s">
        <v>9</v>
      </c>
      <c r="I78" s="2" t="s">
        <v>3</v>
      </c>
    </row>
    <row r="79" spans="1:9" ht="12.75">
      <c r="A79" t="s">
        <v>10</v>
      </c>
      <c r="B79" s="2">
        <v>2</v>
      </c>
      <c r="C79" s="2">
        <f>$I$141/$E77*3/2</f>
        <v>60</v>
      </c>
      <c r="D79" s="2">
        <f>$I$141/$E77*3</f>
        <v>120</v>
      </c>
      <c r="E79" s="2">
        <v>3</v>
      </c>
      <c r="F79" s="2">
        <v>4</v>
      </c>
      <c r="G79" s="2">
        <f>$I$141/$I77*3/2</f>
        <v>40</v>
      </c>
      <c r="H79" s="2">
        <f>$I$141/$I77*3</f>
        <v>80</v>
      </c>
      <c r="I79" s="2">
        <v>1</v>
      </c>
    </row>
    <row r="80" spans="1:9" ht="12.75">
      <c r="A80" s="2" t="s">
        <v>12</v>
      </c>
      <c r="B80" s="2">
        <v>1</v>
      </c>
      <c r="C80" s="2">
        <f>C76/$E77*3/2</f>
        <v>37</v>
      </c>
      <c r="D80" s="2">
        <f>D76/$E77*3</f>
        <v>77</v>
      </c>
      <c r="E80" s="2">
        <v>2</v>
      </c>
      <c r="F80" s="2">
        <v>3</v>
      </c>
      <c r="G80" s="2">
        <f>G76/$I77*3/2</f>
        <v>37</v>
      </c>
      <c r="H80" s="2">
        <f>H76/$I77*3</f>
        <v>77</v>
      </c>
      <c r="I80" s="2">
        <v>1</v>
      </c>
    </row>
    <row r="81" spans="1:9" ht="12.75">
      <c r="A81" t="s">
        <v>11</v>
      </c>
      <c r="C81" s="1">
        <f>B79*C80/2</f>
        <v>37</v>
      </c>
      <c r="D81" s="1">
        <f>C79*D80/60</f>
        <v>77</v>
      </c>
      <c r="E81" s="1">
        <f>D79*E80/3</f>
        <v>80</v>
      </c>
      <c r="F81" s="1">
        <f>E79*F80</f>
        <v>9</v>
      </c>
      <c r="G81" s="1">
        <f>F79*G80/4</f>
        <v>37</v>
      </c>
      <c r="H81" s="1">
        <f>G79*H80/40</f>
        <v>77</v>
      </c>
      <c r="I81" s="1">
        <f>H79*I80</f>
        <v>80</v>
      </c>
    </row>
    <row r="82" spans="1:9" ht="12.75">
      <c r="A82" s="2" t="s">
        <v>12</v>
      </c>
      <c r="C82" s="1">
        <f>B80*C79/2</f>
        <v>30</v>
      </c>
      <c r="D82" s="1">
        <f>C80*D79/60</f>
        <v>74</v>
      </c>
      <c r="E82" s="1">
        <f>D80*E79/3</f>
        <v>77</v>
      </c>
      <c r="F82" s="1">
        <f>E80*F79</f>
        <v>8</v>
      </c>
      <c r="G82" s="1">
        <f>F80*G79/4</f>
        <v>30</v>
      </c>
      <c r="H82" s="1">
        <f>G80*H79/40</f>
        <v>74</v>
      </c>
      <c r="I82" s="1">
        <f>H80*I79</f>
        <v>77</v>
      </c>
    </row>
    <row r="83" spans="1:9" ht="12.75">
      <c r="A83" t="s">
        <v>2</v>
      </c>
      <c r="B83" s="2">
        <f>1200*LOG(B79/B80)/LOG(2)</f>
        <v>1200</v>
      </c>
      <c r="C83" s="2">
        <f aca="true" t="shared" si="18" ref="C83:I83">1200*LOG(C79/C80)/LOG(2)</f>
        <v>836.9246759754826</v>
      </c>
      <c r="D83" s="2">
        <f t="shared" si="18"/>
        <v>768.1248658963407</v>
      </c>
      <c r="E83" s="2">
        <f t="shared" si="18"/>
        <v>701.9550008653873</v>
      </c>
      <c r="F83" s="2">
        <f t="shared" si="18"/>
        <v>498.04499913461245</v>
      </c>
      <c r="G83" s="2">
        <f t="shared" si="18"/>
        <v>134.96967511009518</v>
      </c>
      <c r="H83" s="2">
        <f t="shared" si="18"/>
        <v>66.16986503095302</v>
      </c>
      <c r="I83" s="2">
        <f t="shared" si="18"/>
        <v>0</v>
      </c>
    </row>
    <row r="85" spans="2:4" ht="12.75">
      <c r="B85" s="3" t="s">
        <v>46</v>
      </c>
      <c r="C85" s="3"/>
      <c r="D85" s="3" t="s">
        <v>47</v>
      </c>
    </row>
    <row r="86" spans="2:4" ht="12.75">
      <c r="B86" s="3" t="s">
        <v>44</v>
      </c>
      <c r="C86" s="3"/>
      <c r="D86" s="3" t="s">
        <v>45</v>
      </c>
    </row>
    <row r="87" spans="1:9" ht="12.75">
      <c r="A87" t="s">
        <v>0</v>
      </c>
      <c r="B87" s="2">
        <f aca="true" t="shared" si="19" ref="B87:H87">C87-C88</f>
        <v>60</v>
      </c>
      <c r="C87" s="2">
        <f t="shared" si="19"/>
        <v>72</v>
      </c>
      <c r="D87" s="2">
        <f t="shared" si="19"/>
        <v>76</v>
      </c>
      <c r="E87" s="2">
        <f t="shared" si="19"/>
        <v>80</v>
      </c>
      <c r="F87" s="2">
        <f t="shared" si="19"/>
        <v>90</v>
      </c>
      <c r="G87" s="2">
        <f t="shared" si="19"/>
        <v>108</v>
      </c>
      <c r="H87" s="2">
        <f t="shared" si="19"/>
        <v>114</v>
      </c>
      <c r="I87" s="2">
        <v>120</v>
      </c>
    </row>
    <row r="88" spans="1:9" ht="12.75">
      <c r="A88" s="2" t="s">
        <v>28</v>
      </c>
      <c r="C88" s="1">
        <v>12</v>
      </c>
      <c r="D88" s="1">
        <v>4</v>
      </c>
      <c r="E88" s="1">
        <v>4</v>
      </c>
      <c r="F88" s="1">
        <v>10</v>
      </c>
      <c r="G88" s="1">
        <v>18</v>
      </c>
      <c r="H88" s="1">
        <v>6</v>
      </c>
      <c r="I88" s="1">
        <v>6</v>
      </c>
    </row>
    <row r="89" spans="1:9" ht="12.75">
      <c r="A89" t="s">
        <v>1</v>
      </c>
      <c r="B89" s="2" t="s">
        <v>3</v>
      </c>
      <c r="C89" s="2" t="s">
        <v>38</v>
      </c>
      <c r="D89" s="2" t="s">
        <v>5</v>
      </c>
      <c r="E89" s="2" t="s">
        <v>6</v>
      </c>
      <c r="F89" s="2" t="s">
        <v>7</v>
      </c>
      <c r="G89" s="2" t="s">
        <v>39</v>
      </c>
      <c r="H89" s="2" t="s">
        <v>9</v>
      </c>
      <c r="I89" s="2" t="s">
        <v>3</v>
      </c>
    </row>
    <row r="90" spans="1:9" ht="12.75">
      <c r="A90" t="s">
        <v>10</v>
      </c>
      <c r="B90" s="2">
        <v>2</v>
      </c>
      <c r="C90" s="2">
        <f>$I$141/$E88/6</f>
        <v>5</v>
      </c>
      <c r="D90" s="2">
        <f>$I$141/$E88</f>
        <v>30</v>
      </c>
      <c r="E90" s="2">
        <v>3</v>
      </c>
      <c r="F90" s="2">
        <v>4</v>
      </c>
      <c r="G90" s="2">
        <f>$I$141/$I88*2/4</f>
        <v>10</v>
      </c>
      <c r="H90" s="2">
        <f>$I$141/$I88</f>
        <v>20</v>
      </c>
      <c r="I90" s="2">
        <v>1</v>
      </c>
    </row>
    <row r="91" spans="1:9" ht="12.75">
      <c r="A91" s="2" t="s">
        <v>12</v>
      </c>
      <c r="B91" s="2">
        <v>1</v>
      </c>
      <c r="C91" s="2">
        <f>C87/$E88/6</f>
        <v>3</v>
      </c>
      <c r="D91" s="2">
        <f>D87/$E88</f>
        <v>19</v>
      </c>
      <c r="E91" s="2">
        <v>2</v>
      </c>
      <c r="F91" s="2">
        <v>3</v>
      </c>
      <c r="G91" s="2">
        <f>G87/$I88*2/4</f>
        <v>9</v>
      </c>
      <c r="H91" s="2">
        <f>H87/$I88</f>
        <v>19</v>
      </c>
      <c r="I91" s="2">
        <v>1</v>
      </c>
    </row>
    <row r="92" spans="1:9" ht="12.75">
      <c r="A92" t="s">
        <v>11</v>
      </c>
      <c r="C92" s="1">
        <f>B90*C91</f>
        <v>6</v>
      </c>
      <c r="D92" s="1">
        <f>C90*D91/5</f>
        <v>19</v>
      </c>
      <c r="E92" s="1">
        <f>D90*E91/3</f>
        <v>20</v>
      </c>
      <c r="F92" s="1">
        <f>E90*F91</f>
        <v>9</v>
      </c>
      <c r="G92" s="1">
        <f>F90*G91/6</f>
        <v>6</v>
      </c>
      <c r="H92" s="1">
        <f>G90*H91/10</f>
        <v>19</v>
      </c>
      <c r="I92" s="1">
        <f>H90*I91</f>
        <v>20</v>
      </c>
    </row>
    <row r="93" spans="1:9" ht="12.75">
      <c r="A93" s="2" t="s">
        <v>12</v>
      </c>
      <c r="C93" s="1">
        <f>B91*C90</f>
        <v>5</v>
      </c>
      <c r="D93" s="1">
        <f>C91*D90/5</f>
        <v>18</v>
      </c>
      <c r="E93" s="1">
        <f>D91*E90/3</f>
        <v>19</v>
      </c>
      <c r="F93" s="1">
        <f>E91*F90</f>
        <v>8</v>
      </c>
      <c r="G93" s="1">
        <f>F91*G90/6</f>
        <v>5</v>
      </c>
      <c r="H93" s="1">
        <f>G91*H90/10</f>
        <v>18</v>
      </c>
      <c r="I93" s="1">
        <f>H91*I90</f>
        <v>19</v>
      </c>
    </row>
    <row r="94" spans="1:9" ht="12.75">
      <c r="A94" t="s">
        <v>2</v>
      </c>
      <c r="B94" s="2">
        <f>1200*LOG(B90/B91)/LOG(2)</f>
        <v>1200</v>
      </c>
      <c r="C94" s="2">
        <f aca="true" t="shared" si="20" ref="C94:I94">1200*LOG(C90/C91)/LOG(2)</f>
        <v>884.3587129994474</v>
      </c>
      <c r="D94" s="2">
        <f t="shared" si="20"/>
        <v>790.7556985979196</v>
      </c>
      <c r="E94" s="2">
        <f t="shared" si="20"/>
        <v>701.9550008653873</v>
      </c>
      <c r="F94" s="2">
        <f t="shared" si="20"/>
        <v>498.04499913461245</v>
      </c>
      <c r="G94" s="2">
        <f t="shared" si="20"/>
        <v>182.40371213406007</v>
      </c>
      <c r="H94" s="2">
        <f t="shared" si="20"/>
        <v>88.80069773253213</v>
      </c>
      <c r="I94" s="2">
        <f t="shared" si="20"/>
        <v>0</v>
      </c>
    </row>
    <row r="96" spans="2:4" ht="12.75">
      <c r="B96" s="3" t="s">
        <v>42</v>
      </c>
      <c r="C96" s="3"/>
      <c r="D96" s="3" t="s">
        <v>43</v>
      </c>
    </row>
    <row r="97" spans="1:9" ht="12.75">
      <c r="A97" t="s">
        <v>0</v>
      </c>
      <c r="B97" s="2">
        <f aca="true" t="shared" si="21" ref="B97:H97">$I97*B101/B100</f>
        <v>120</v>
      </c>
      <c r="C97" s="2">
        <f t="shared" si="21"/>
        <v>144</v>
      </c>
      <c r="D97" s="2">
        <f t="shared" si="21"/>
        <v>150</v>
      </c>
      <c r="E97" s="2">
        <f t="shared" si="21"/>
        <v>160</v>
      </c>
      <c r="F97" s="2">
        <f t="shared" si="21"/>
        <v>180</v>
      </c>
      <c r="G97" s="2">
        <f t="shared" si="21"/>
        <v>216</v>
      </c>
      <c r="H97" s="2">
        <f t="shared" si="21"/>
        <v>225</v>
      </c>
      <c r="I97" s="2">
        <f>16*3*5</f>
        <v>240</v>
      </c>
    </row>
    <row r="98" spans="1:9" ht="12.75">
      <c r="A98" s="4" t="s">
        <v>70</v>
      </c>
      <c r="B98" s="2"/>
      <c r="C98" s="2">
        <f>C97-B97</f>
        <v>24</v>
      </c>
      <c r="D98" s="2">
        <f>D97-C97</f>
        <v>6</v>
      </c>
      <c r="E98" s="2">
        <f>E97-D97</f>
        <v>10</v>
      </c>
      <c r="F98" s="2">
        <f>F97-E97</f>
        <v>20</v>
      </c>
      <c r="G98" s="2">
        <f>G97-F97</f>
        <v>36</v>
      </c>
      <c r="H98" s="2">
        <f>H97-G97</f>
        <v>9</v>
      </c>
      <c r="I98" s="2">
        <f>I97-H97</f>
        <v>15</v>
      </c>
    </row>
    <row r="99" spans="1:9" ht="12.75">
      <c r="A99" t="s">
        <v>1</v>
      </c>
      <c r="B99" s="2" t="s">
        <v>3</v>
      </c>
      <c r="C99" s="2" t="s">
        <v>38</v>
      </c>
      <c r="D99" s="2" t="s">
        <v>5</v>
      </c>
      <c r="E99" s="2" t="s">
        <v>6</v>
      </c>
      <c r="F99" s="2" t="s">
        <v>7</v>
      </c>
      <c r="G99" s="2" t="s">
        <v>39</v>
      </c>
      <c r="H99" s="2" t="s">
        <v>9</v>
      </c>
      <c r="I99" s="2" t="s">
        <v>3</v>
      </c>
    </row>
    <row r="100" spans="1:9" ht="12.75">
      <c r="A100" t="s">
        <v>10</v>
      </c>
      <c r="B100" s="2">
        <v>2</v>
      </c>
      <c r="C100" s="2">
        <v>5</v>
      </c>
      <c r="D100" s="2">
        <v>8</v>
      </c>
      <c r="E100" s="2">
        <v>3</v>
      </c>
      <c r="F100" s="2">
        <v>4</v>
      </c>
      <c r="G100" s="2">
        <v>10</v>
      </c>
      <c r="H100" s="2">
        <v>16</v>
      </c>
      <c r="I100" s="2">
        <v>1</v>
      </c>
    </row>
    <row r="101" spans="1:9" ht="12.75">
      <c r="A101" s="2" t="s">
        <v>12</v>
      </c>
      <c r="B101" s="2">
        <v>1</v>
      </c>
      <c r="C101" s="2">
        <v>3</v>
      </c>
      <c r="D101" s="2">
        <v>5</v>
      </c>
      <c r="E101" s="2">
        <v>2</v>
      </c>
      <c r="F101" s="2">
        <v>3</v>
      </c>
      <c r="G101" s="2">
        <v>9</v>
      </c>
      <c r="H101" s="2">
        <v>15</v>
      </c>
      <c r="I101" s="2">
        <v>1</v>
      </c>
    </row>
    <row r="102" spans="1:9" ht="12.75">
      <c r="A102" t="s">
        <v>11</v>
      </c>
      <c r="C102" s="1">
        <f>B100*C101</f>
        <v>6</v>
      </c>
      <c r="D102" s="1">
        <f>C100*D101</f>
        <v>25</v>
      </c>
      <c r="E102" s="1">
        <f>D100*E101</f>
        <v>16</v>
      </c>
      <c r="F102" s="1">
        <f>E100*F101</f>
        <v>9</v>
      </c>
      <c r="G102" s="1">
        <f>F100*G101/6</f>
        <v>6</v>
      </c>
      <c r="H102" s="1">
        <f>G100*H101/6</f>
        <v>25</v>
      </c>
      <c r="I102" s="1">
        <f>H100*I101</f>
        <v>16</v>
      </c>
    </row>
    <row r="103" spans="1:9" ht="12.75">
      <c r="A103" s="2" t="s">
        <v>12</v>
      </c>
      <c r="C103" s="1">
        <f>B101*C100</f>
        <v>5</v>
      </c>
      <c r="D103" s="1">
        <f>C101*D100</f>
        <v>24</v>
      </c>
      <c r="E103" s="1">
        <f>D101*E100</f>
        <v>15</v>
      </c>
      <c r="F103" s="1">
        <f>E101*F100</f>
        <v>8</v>
      </c>
      <c r="G103" s="1">
        <f>F101*G100/6</f>
        <v>5</v>
      </c>
      <c r="H103" s="1">
        <f>G101*H100/6</f>
        <v>24</v>
      </c>
      <c r="I103" s="1">
        <f>H101*I100</f>
        <v>15</v>
      </c>
    </row>
    <row r="104" spans="1:9" ht="12.75">
      <c r="A104" t="s">
        <v>2</v>
      </c>
      <c r="B104" s="2">
        <f>1200*LOG(B100/B101)/LOG(2)</f>
        <v>1200</v>
      </c>
      <c r="C104" s="2">
        <f aca="true" t="shared" si="22" ref="C104:I104">1200*LOG(C100/C101)/LOG(2)</f>
        <v>884.3587129994474</v>
      </c>
      <c r="D104" s="2">
        <f t="shared" si="22"/>
        <v>813.6862861351652</v>
      </c>
      <c r="E104" s="2">
        <f t="shared" si="22"/>
        <v>701.9550008653873</v>
      </c>
      <c r="F104" s="2">
        <f t="shared" si="22"/>
        <v>498.04499913461245</v>
      </c>
      <c r="G104" s="2">
        <f t="shared" si="22"/>
        <v>182.40371213406007</v>
      </c>
      <c r="H104" s="2">
        <f t="shared" si="22"/>
        <v>111.73128526977776</v>
      </c>
      <c r="I104" s="2">
        <f t="shared" si="22"/>
        <v>0</v>
      </c>
    </row>
    <row r="106" spans="2:4" ht="12.75">
      <c r="B106" s="3" t="s">
        <v>40</v>
      </c>
      <c r="C106" s="3"/>
      <c r="D106" s="3" t="s">
        <v>41</v>
      </c>
    </row>
    <row r="107" spans="1:9" ht="12.75">
      <c r="A107" t="s">
        <v>0</v>
      </c>
      <c r="B107" s="2">
        <f aca="true" t="shared" si="23" ref="B107:H107">$I107*B111/B110</f>
        <v>210</v>
      </c>
      <c r="C107" s="2">
        <f t="shared" si="23"/>
        <v>252</v>
      </c>
      <c r="D107" s="2">
        <f t="shared" si="23"/>
        <v>270</v>
      </c>
      <c r="E107" s="2">
        <f t="shared" si="23"/>
        <v>280</v>
      </c>
      <c r="F107" s="2">
        <f t="shared" si="23"/>
        <v>315</v>
      </c>
      <c r="G107" s="2">
        <f t="shared" si="23"/>
        <v>378</v>
      </c>
      <c r="H107" s="2">
        <f t="shared" si="23"/>
        <v>405</v>
      </c>
      <c r="I107" s="2">
        <f>4*3*5*7</f>
        <v>420</v>
      </c>
    </row>
    <row r="108" spans="1:9" ht="12.75">
      <c r="A108" s="4" t="s">
        <v>70</v>
      </c>
      <c r="B108" s="2"/>
      <c r="C108" s="2">
        <f>C107-B107</f>
        <v>42</v>
      </c>
      <c r="D108" s="2">
        <f>D107-C107</f>
        <v>18</v>
      </c>
      <c r="E108" s="2">
        <f>E107-D107</f>
        <v>10</v>
      </c>
      <c r="F108" s="2">
        <f>F107-E107</f>
        <v>35</v>
      </c>
      <c r="G108" s="2">
        <f>G107-F107</f>
        <v>63</v>
      </c>
      <c r="H108" s="2">
        <f>H107-G107</f>
        <v>27</v>
      </c>
      <c r="I108" s="2">
        <f>I107-H107</f>
        <v>15</v>
      </c>
    </row>
    <row r="109" spans="1:9" ht="12.75">
      <c r="A109" t="s">
        <v>1</v>
      </c>
      <c r="B109" s="2" t="s">
        <v>3</v>
      </c>
      <c r="C109" s="2" t="s">
        <v>38</v>
      </c>
      <c r="D109" s="2" t="s">
        <v>5</v>
      </c>
      <c r="E109" s="2" t="s">
        <v>6</v>
      </c>
      <c r="F109" s="2" t="s">
        <v>7</v>
      </c>
      <c r="G109" s="2" t="s">
        <v>39</v>
      </c>
      <c r="H109" s="2" t="s">
        <v>9</v>
      </c>
      <c r="I109" s="2" t="s">
        <v>3</v>
      </c>
    </row>
    <row r="110" spans="1:9" ht="12.75">
      <c r="A110" t="s">
        <v>10</v>
      </c>
      <c r="B110" s="2">
        <v>2</v>
      </c>
      <c r="C110" s="2">
        <v>5</v>
      </c>
      <c r="D110" s="2">
        <v>14</v>
      </c>
      <c r="E110" s="2">
        <v>3</v>
      </c>
      <c r="F110" s="2">
        <v>4</v>
      </c>
      <c r="G110" s="2">
        <v>10</v>
      </c>
      <c r="H110" s="2">
        <v>28</v>
      </c>
      <c r="I110" s="2">
        <v>1</v>
      </c>
    </row>
    <row r="111" spans="1:9" ht="12.75">
      <c r="A111" s="2" t="s">
        <v>12</v>
      </c>
      <c r="B111" s="2">
        <v>1</v>
      </c>
      <c r="C111" s="2">
        <v>3</v>
      </c>
      <c r="D111" s="2">
        <v>9</v>
      </c>
      <c r="E111" s="2">
        <v>2</v>
      </c>
      <c r="F111" s="2">
        <v>3</v>
      </c>
      <c r="G111" s="2">
        <v>9</v>
      </c>
      <c r="H111" s="2">
        <v>27</v>
      </c>
      <c r="I111" s="2">
        <v>1</v>
      </c>
    </row>
    <row r="112" spans="1:9" ht="12.75">
      <c r="A112" t="s">
        <v>11</v>
      </c>
      <c r="C112" s="1">
        <f>B110*C111</f>
        <v>6</v>
      </c>
      <c r="D112" s="1">
        <f>C110*D111/3</f>
        <v>15</v>
      </c>
      <c r="E112" s="1">
        <f>D110*E111</f>
        <v>28</v>
      </c>
      <c r="F112" s="1">
        <f>E110*F111</f>
        <v>9</v>
      </c>
      <c r="G112" s="1">
        <f>F110*G111/6</f>
        <v>6</v>
      </c>
      <c r="H112" s="1">
        <f>G110*H111/18</f>
        <v>15</v>
      </c>
      <c r="I112" s="1">
        <f>H110*I111</f>
        <v>28</v>
      </c>
    </row>
    <row r="113" spans="1:9" ht="12.75">
      <c r="A113" s="2" t="s">
        <v>12</v>
      </c>
      <c r="C113" s="1">
        <f>B111*C110</f>
        <v>5</v>
      </c>
      <c r="D113" s="1">
        <f>C111*D110/3</f>
        <v>14</v>
      </c>
      <c r="E113" s="1">
        <f>D111*E110</f>
        <v>27</v>
      </c>
      <c r="F113" s="1">
        <f>E111*F110</f>
        <v>8</v>
      </c>
      <c r="G113" s="1">
        <f>F111*G110/6</f>
        <v>5</v>
      </c>
      <c r="H113" s="1">
        <f>G111*H110/18</f>
        <v>14</v>
      </c>
      <c r="I113" s="1">
        <f>H111*I110</f>
        <v>27</v>
      </c>
    </row>
    <row r="114" spans="1:9" ht="12.75">
      <c r="A114" t="s">
        <v>2</v>
      </c>
      <c r="B114" s="2">
        <f>1200*LOG(B110/B111)/LOG(2)</f>
        <v>1200</v>
      </c>
      <c r="C114" s="2">
        <f aca="true" t="shared" si="24" ref="C114:I114">1200*LOG(C110/C111)/LOG(2)</f>
        <v>884.3587129994474</v>
      </c>
      <c r="D114" s="2">
        <f t="shared" si="24"/>
        <v>764.9159047383502</v>
      </c>
      <c r="E114" s="2">
        <f t="shared" si="24"/>
        <v>701.9550008653873</v>
      </c>
      <c r="F114" s="2">
        <f t="shared" si="24"/>
        <v>498.04499913461245</v>
      </c>
      <c r="G114" s="2">
        <f t="shared" si="24"/>
        <v>182.40371213406007</v>
      </c>
      <c r="H114" s="2">
        <f t="shared" si="24"/>
        <v>62.96090387296258</v>
      </c>
      <c r="I114" s="2">
        <f t="shared" si="24"/>
        <v>0</v>
      </c>
    </row>
    <row r="116" spans="2:4" ht="12.75">
      <c r="B116" s="3" t="s">
        <v>36</v>
      </c>
      <c r="C116" s="3"/>
      <c r="D116" s="3" t="s">
        <v>37</v>
      </c>
    </row>
    <row r="117" spans="1:9" ht="12.75">
      <c r="A117" t="s">
        <v>0</v>
      </c>
      <c r="B117" s="2">
        <f aca="true" t="shared" si="25" ref="B117:H117">$I117*B121/B120</f>
        <v>132</v>
      </c>
      <c r="C117" s="2">
        <f t="shared" si="25"/>
        <v>154</v>
      </c>
      <c r="D117" s="2">
        <f t="shared" si="25"/>
        <v>168</v>
      </c>
      <c r="E117" s="2">
        <f t="shared" si="25"/>
        <v>176</v>
      </c>
      <c r="F117" s="2">
        <f t="shared" si="25"/>
        <v>198</v>
      </c>
      <c r="G117" s="2">
        <f t="shared" si="25"/>
        <v>231</v>
      </c>
      <c r="H117" s="2">
        <f t="shared" si="25"/>
        <v>252</v>
      </c>
      <c r="I117" s="2">
        <f>24*11</f>
        <v>264</v>
      </c>
    </row>
    <row r="118" spans="1:9" ht="12.75">
      <c r="A118" s="4" t="s">
        <v>70</v>
      </c>
      <c r="B118" s="2"/>
      <c r="C118" s="2">
        <f>C117-B117</f>
        <v>22</v>
      </c>
      <c r="D118" s="2">
        <f>D117-C117</f>
        <v>14</v>
      </c>
      <c r="E118" s="2">
        <f>E117-D117</f>
        <v>8</v>
      </c>
      <c r="F118" s="2">
        <f>F117-E117</f>
        <v>22</v>
      </c>
      <c r="G118" s="2">
        <f>G117-F117</f>
        <v>33</v>
      </c>
      <c r="H118" s="2">
        <f>H117-G117</f>
        <v>21</v>
      </c>
      <c r="I118" s="2">
        <f>I117-H117</f>
        <v>12</v>
      </c>
    </row>
    <row r="119" spans="1:9" ht="12.75">
      <c r="A119" t="s">
        <v>1</v>
      </c>
      <c r="B119" s="2" t="s">
        <v>3</v>
      </c>
      <c r="C119" s="2" t="s">
        <v>38</v>
      </c>
      <c r="D119" s="2" t="s">
        <v>5</v>
      </c>
      <c r="E119" s="2" t="s">
        <v>6</v>
      </c>
      <c r="F119" s="2" t="s">
        <v>7</v>
      </c>
      <c r="G119" s="2" t="s">
        <v>39</v>
      </c>
      <c r="H119" s="2" t="s">
        <v>9</v>
      </c>
      <c r="I119" s="2" t="s">
        <v>3</v>
      </c>
    </row>
    <row r="120" spans="1:9" ht="12.75">
      <c r="A120" t="s">
        <v>10</v>
      </c>
      <c r="B120" s="2">
        <v>2</v>
      </c>
      <c r="C120" s="2">
        <v>12</v>
      </c>
      <c r="D120" s="2">
        <v>11</v>
      </c>
      <c r="E120" s="2">
        <v>3</v>
      </c>
      <c r="F120" s="2">
        <v>4</v>
      </c>
      <c r="G120" s="2">
        <v>8</v>
      </c>
      <c r="H120" s="2">
        <v>22</v>
      </c>
      <c r="I120" s="2">
        <v>1</v>
      </c>
    </row>
    <row r="121" spans="1:9" ht="12.75">
      <c r="A121" s="2" t="s">
        <v>12</v>
      </c>
      <c r="B121" s="2">
        <v>1</v>
      </c>
      <c r="C121" s="2">
        <v>7</v>
      </c>
      <c r="D121" s="2">
        <v>7</v>
      </c>
      <c r="E121" s="2">
        <v>2</v>
      </c>
      <c r="F121" s="2">
        <v>3</v>
      </c>
      <c r="G121" s="2">
        <v>7</v>
      </c>
      <c r="H121" s="2">
        <v>21</v>
      </c>
      <c r="I121" s="2">
        <v>1</v>
      </c>
    </row>
    <row r="122" spans="1:9" ht="12.75">
      <c r="A122" t="s">
        <v>11</v>
      </c>
      <c r="C122" s="1">
        <f>B120*C121/2</f>
        <v>7</v>
      </c>
      <c r="D122" s="1">
        <f>C120*D121/7</f>
        <v>12</v>
      </c>
      <c r="E122" s="1">
        <f>D120*E121</f>
        <v>22</v>
      </c>
      <c r="F122" s="1">
        <f>E120*F121</f>
        <v>9</v>
      </c>
      <c r="G122" s="1">
        <f>F120*G121/4</f>
        <v>7</v>
      </c>
      <c r="H122" s="1">
        <f>G120*H121/14</f>
        <v>12</v>
      </c>
      <c r="I122" s="1">
        <f>H120*I121</f>
        <v>22</v>
      </c>
    </row>
    <row r="123" spans="1:9" ht="12.75">
      <c r="A123" s="2" t="s">
        <v>12</v>
      </c>
      <c r="C123" s="1">
        <f>B121*C120/2</f>
        <v>6</v>
      </c>
      <c r="D123" s="1">
        <f>C121*D120/7</f>
        <v>11</v>
      </c>
      <c r="E123" s="1">
        <f>D121*E120</f>
        <v>21</v>
      </c>
      <c r="F123" s="1">
        <f>E121*F120</f>
        <v>8</v>
      </c>
      <c r="G123" s="1">
        <f>F121*G120/4</f>
        <v>6</v>
      </c>
      <c r="H123" s="1">
        <f>G121*H120/14</f>
        <v>11</v>
      </c>
      <c r="I123" s="1">
        <f>H121*I120</f>
        <v>21</v>
      </c>
    </row>
    <row r="124" spans="1:9" ht="12.75">
      <c r="A124" t="s">
        <v>2</v>
      </c>
      <c r="B124" s="2">
        <f>1200*LOG(B120/B121)/LOG(2)</f>
        <v>1200</v>
      </c>
      <c r="C124" s="2">
        <f aca="true" t="shared" si="26" ref="C124:I124">1200*LOG(C120/C121)/LOG(2)</f>
        <v>933.1290943962623</v>
      </c>
      <c r="D124" s="2">
        <f t="shared" si="26"/>
        <v>782.4920358956316</v>
      </c>
      <c r="E124" s="2">
        <f t="shared" si="26"/>
        <v>701.9550008653873</v>
      </c>
      <c r="F124" s="2">
        <f t="shared" si="26"/>
        <v>498.04499913461245</v>
      </c>
      <c r="G124" s="2">
        <f t="shared" si="26"/>
        <v>231.17409353087498</v>
      </c>
      <c r="H124" s="2">
        <f t="shared" si="26"/>
        <v>80.53703503024444</v>
      </c>
      <c r="I124" s="2">
        <f t="shared" si="26"/>
        <v>0</v>
      </c>
    </row>
    <row r="126" ht="12.75">
      <c r="D126" s="3" t="s">
        <v>67</v>
      </c>
    </row>
    <row r="128" spans="2:7" ht="12.75">
      <c r="B128" s="3" t="s">
        <v>33</v>
      </c>
      <c r="C128" s="3"/>
      <c r="D128" s="3" t="s">
        <v>34</v>
      </c>
      <c r="G128" s="3" t="s">
        <v>35</v>
      </c>
    </row>
    <row r="130" spans="2:4" ht="12.75">
      <c r="B130" s="3" t="s">
        <v>31</v>
      </c>
      <c r="C130" s="3"/>
      <c r="D130" s="3" t="s">
        <v>32</v>
      </c>
    </row>
    <row r="131" spans="1:9" ht="12.75">
      <c r="A131" t="s">
        <v>0</v>
      </c>
      <c r="B131" s="2">
        <f aca="true" t="shared" si="27" ref="B131:H131">C131-C132</f>
        <v>60</v>
      </c>
      <c r="C131" s="2">
        <f t="shared" si="27"/>
        <v>70</v>
      </c>
      <c r="D131" s="2">
        <f t="shared" si="27"/>
        <v>76</v>
      </c>
      <c r="E131" s="2">
        <f t="shared" si="27"/>
        <v>80</v>
      </c>
      <c r="F131" s="2">
        <f t="shared" si="27"/>
        <v>90</v>
      </c>
      <c r="G131" s="2">
        <f t="shared" si="27"/>
        <v>105</v>
      </c>
      <c r="H131" s="2">
        <f t="shared" si="27"/>
        <v>114</v>
      </c>
      <c r="I131" s="2">
        <v>120</v>
      </c>
    </row>
    <row r="132" spans="1:9" ht="12.75">
      <c r="A132" s="2" t="s">
        <v>28</v>
      </c>
      <c r="C132" s="1">
        <v>10</v>
      </c>
      <c r="D132" s="1">
        <v>6</v>
      </c>
      <c r="E132" s="1">
        <v>4</v>
      </c>
      <c r="F132" s="1">
        <v>10</v>
      </c>
      <c r="G132" s="1">
        <v>15</v>
      </c>
      <c r="H132" s="1">
        <v>9</v>
      </c>
      <c r="I132" s="1">
        <v>6</v>
      </c>
    </row>
    <row r="133" spans="1:9" ht="12.75">
      <c r="A133" t="s">
        <v>1</v>
      </c>
      <c r="B133" s="2" t="s">
        <v>3</v>
      </c>
      <c r="C133" s="2" t="s">
        <v>4</v>
      </c>
      <c r="D133" s="2" t="s">
        <v>5</v>
      </c>
      <c r="E133" s="2" t="s">
        <v>6</v>
      </c>
      <c r="F133" s="2" t="s">
        <v>7</v>
      </c>
      <c r="G133" s="2" t="s">
        <v>8</v>
      </c>
      <c r="H133" s="2" t="s">
        <v>9</v>
      </c>
      <c r="I133" s="2" t="s">
        <v>3</v>
      </c>
    </row>
    <row r="134" spans="1:9" ht="12.75">
      <c r="A134" t="s">
        <v>10</v>
      </c>
      <c r="B134" s="2">
        <v>2</v>
      </c>
      <c r="C134" s="2">
        <f>$I$141/$E132*2/5</f>
        <v>12</v>
      </c>
      <c r="D134" s="2">
        <f>$I$141/$E132</f>
        <v>30</v>
      </c>
      <c r="E134" s="2">
        <v>3</v>
      </c>
      <c r="F134" s="2">
        <v>4</v>
      </c>
      <c r="G134" s="2">
        <f>$I$141/$I132*2/5</f>
        <v>8</v>
      </c>
      <c r="H134" s="2">
        <f>$I$141/$I132</f>
        <v>20</v>
      </c>
      <c r="I134" s="2">
        <v>1</v>
      </c>
    </row>
    <row r="135" spans="1:9" ht="12.75">
      <c r="A135" s="2" t="s">
        <v>12</v>
      </c>
      <c r="B135" s="2">
        <v>1</v>
      </c>
      <c r="C135" s="2">
        <f>C131/$E132*2/5</f>
        <v>7</v>
      </c>
      <c r="D135" s="2">
        <f>D131/$E132</f>
        <v>19</v>
      </c>
      <c r="E135" s="2">
        <v>2</v>
      </c>
      <c r="F135" s="2">
        <v>3</v>
      </c>
      <c r="G135" s="2">
        <f>G131/$I132*2/5</f>
        <v>7</v>
      </c>
      <c r="H135" s="2">
        <f>H131/$I132</f>
        <v>19</v>
      </c>
      <c r="I135" s="2">
        <v>1</v>
      </c>
    </row>
    <row r="136" spans="1:9" ht="12.75">
      <c r="A136" t="s">
        <v>11</v>
      </c>
      <c r="C136" s="1">
        <f>B134*C135/2</f>
        <v>7</v>
      </c>
      <c r="D136" s="1">
        <f>C134*D135/6</f>
        <v>38</v>
      </c>
      <c r="E136" s="1">
        <f>D134*E135/3</f>
        <v>20</v>
      </c>
      <c r="F136" s="1">
        <f>E134*F135</f>
        <v>9</v>
      </c>
      <c r="G136" s="1">
        <f>F134*G135/4</f>
        <v>7</v>
      </c>
      <c r="H136" s="1">
        <f>G134*H135/4</f>
        <v>38</v>
      </c>
      <c r="I136" s="1">
        <f>H134*I135</f>
        <v>20</v>
      </c>
    </row>
    <row r="137" spans="1:9" ht="12.75">
      <c r="A137" s="2" t="s">
        <v>12</v>
      </c>
      <c r="C137" s="1">
        <f>B135*C134/2</f>
        <v>6</v>
      </c>
      <c r="D137" s="1">
        <f>C135*D134/6</f>
        <v>35</v>
      </c>
      <c r="E137" s="1">
        <f>D135*E134/3</f>
        <v>19</v>
      </c>
      <c r="F137" s="1">
        <f>E135*F134</f>
        <v>8</v>
      </c>
      <c r="G137" s="1">
        <f>F135*G134/4</f>
        <v>6</v>
      </c>
      <c r="H137" s="1">
        <f>G135*H134/4</f>
        <v>35</v>
      </c>
      <c r="I137" s="1">
        <f>H135*I134</f>
        <v>19</v>
      </c>
    </row>
    <row r="138" spans="1:9" ht="12.75">
      <c r="A138" t="s">
        <v>2</v>
      </c>
      <c r="B138" s="2">
        <f>1200*LOG(B134/B135)/LOG(2)</f>
        <v>1200</v>
      </c>
      <c r="C138" s="2">
        <f aca="true" t="shared" si="28" ref="C138:I138">1200*LOG(C134/C135)/LOG(2)</f>
        <v>933.1290943962623</v>
      </c>
      <c r="D138" s="2">
        <f t="shared" si="28"/>
        <v>790.7556985979196</v>
      </c>
      <c r="E138" s="2">
        <f t="shared" si="28"/>
        <v>701.9550008653873</v>
      </c>
      <c r="F138" s="2">
        <f t="shared" si="28"/>
        <v>498.04499913461245</v>
      </c>
      <c r="G138" s="2">
        <f t="shared" si="28"/>
        <v>231.17409353087498</v>
      </c>
      <c r="H138" s="2">
        <f t="shared" si="28"/>
        <v>88.80069773253213</v>
      </c>
      <c r="I138" s="2">
        <f t="shared" si="28"/>
        <v>0</v>
      </c>
    </row>
    <row r="140" spans="2:4" ht="12.75">
      <c r="B140" s="3" t="s">
        <v>29</v>
      </c>
      <c r="C140" s="3"/>
      <c r="D140" s="3" t="s">
        <v>27</v>
      </c>
    </row>
    <row r="141" spans="1:9" ht="12.75">
      <c r="A141" t="s">
        <v>0</v>
      </c>
      <c r="B141" s="2">
        <f aca="true" t="shared" si="29" ref="B141:H141">C141-C142</f>
        <v>60</v>
      </c>
      <c r="C141" s="2">
        <f t="shared" si="29"/>
        <v>68</v>
      </c>
      <c r="D141" s="2">
        <f t="shared" si="29"/>
        <v>76</v>
      </c>
      <c r="E141" s="2">
        <f t="shared" si="29"/>
        <v>80</v>
      </c>
      <c r="F141" s="2">
        <f t="shared" si="29"/>
        <v>90</v>
      </c>
      <c r="G141" s="2">
        <f t="shared" si="29"/>
        <v>102</v>
      </c>
      <c r="H141" s="2">
        <f t="shared" si="29"/>
        <v>114</v>
      </c>
      <c r="I141" s="2">
        <v>120</v>
      </c>
    </row>
    <row r="142" spans="1:9" ht="12.75">
      <c r="A142" s="2" t="s">
        <v>28</v>
      </c>
      <c r="C142" s="1">
        <v>8</v>
      </c>
      <c r="D142" s="1">
        <v>8</v>
      </c>
      <c r="E142" s="1">
        <v>4</v>
      </c>
      <c r="F142" s="1">
        <v>10</v>
      </c>
      <c r="G142" s="1">
        <v>12</v>
      </c>
      <c r="H142" s="1">
        <v>12</v>
      </c>
      <c r="I142" s="1">
        <v>6</v>
      </c>
    </row>
    <row r="143" spans="1:9" ht="12.75">
      <c r="A143" t="s">
        <v>1</v>
      </c>
      <c r="B143" s="2" t="s">
        <v>3</v>
      </c>
      <c r="C143" s="2" t="s">
        <v>4</v>
      </c>
      <c r="D143" s="2" t="s">
        <v>5</v>
      </c>
      <c r="E143" s="2" t="s">
        <v>6</v>
      </c>
      <c r="F143" s="2" t="s">
        <v>7</v>
      </c>
      <c r="G143" s="2" t="s">
        <v>8</v>
      </c>
      <c r="H143" s="2" t="s">
        <v>9</v>
      </c>
      <c r="I143" s="2" t="s">
        <v>3</v>
      </c>
    </row>
    <row r="144" spans="1:9" ht="12.75">
      <c r="A144" t="s">
        <v>10</v>
      </c>
      <c r="B144" s="2">
        <v>2</v>
      </c>
      <c r="C144" s="2">
        <f>$I$141/$E142</f>
        <v>30</v>
      </c>
      <c r="D144" s="2">
        <f>$I$141/$E142</f>
        <v>30</v>
      </c>
      <c r="E144" s="2">
        <v>3</v>
      </c>
      <c r="F144" s="2">
        <v>4</v>
      </c>
      <c r="G144" s="2">
        <f>$I$141/$I142</f>
        <v>20</v>
      </c>
      <c r="H144" s="2">
        <f>$I$141/$I142</f>
        <v>20</v>
      </c>
      <c r="I144" s="2">
        <v>1</v>
      </c>
    </row>
    <row r="145" spans="1:9" ht="12.75">
      <c r="A145" s="2" t="s">
        <v>12</v>
      </c>
      <c r="B145" s="2">
        <v>1</v>
      </c>
      <c r="C145" s="2">
        <f>C141/$E142</f>
        <v>17</v>
      </c>
      <c r="D145" s="2">
        <f>D141/$E142</f>
        <v>19</v>
      </c>
      <c r="E145" s="2">
        <v>2</v>
      </c>
      <c r="F145" s="2">
        <v>3</v>
      </c>
      <c r="G145" s="2">
        <f>G141/$I142</f>
        <v>17</v>
      </c>
      <c r="H145" s="2">
        <f>H141/$I142</f>
        <v>19</v>
      </c>
      <c r="I145" s="2">
        <v>1</v>
      </c>
    </row>
    <row r="146" spans="1:9" ht="12.75">
      <c r="A146" t="s">
        <v>11</v>
      </c>
      <c r="C146" s="1">
        <f>B144*C145/2</f>
        <v>17</v>
      </c>
      <c r="D146" s="1">
        <f>C144*D145/30</f>
        <v>19</v>
      </c>
      <c r="E146" s="1">
        <f>D144*E145/3</f>
        <v>20</v>
      </c>
      <c r="F146" s="1">
        <f>E144*F145</f>
        <v>9</v>
      </c>
      <c r="G146" s="1">
        <f>F144*G145/4</f>
        <v>17</v>
      </c>
      <c r="H146" s="1">
        <f>G144*H145/20</f>
        <v>19</v>
      </c>
      <c r="I146" s="1">
        <f>H144*I145</f>
        <v>20</v>
      </c>
    </row>
    <row r="147" spans="1:9" ht="12.75">
      <c r="A147" s="2" t="s">
        <v>12</v>
      </c>
      <c r="C147" s="1">
        <f>B145*C144/2</f>
        <v>15</v>
      </c>
      <c r="D147" s="1">
        <f>C145*D144/30</f>
        <v>17</v>
      </c>
      <c r="E147" s="1">
        <f>D145*E144/3</f>
        <v>19</v>
      </c>
      <c r="F147" s="1">
        <f>E145*F144</f>
        <v>8</v>
      </c>
      <c r="G147" s="1">
        <f>F145*G144/4</f>
        <v>15</v>
      </c>
      <c r="H147" s="1">
        <f>G145*H144/20</f>
        <v>17</v>
      </c>
      <c r="I147" s="1">
        <f>H145*I144</f>
        <v>19</v>
      </c>
    </row>
    <row r="148" spans="1:9" ht="12.75">
      <c r="A148" t="s">
        <v>2</v>
      </c>
      <c r="B148" s="2">
        <f>1200*LOG(B144/B145)/LOG(2)</f>
        <v>1200</v>
      </c>
      <c r="C148" s="2">
        <f aca="true" t="shared" si="30" ref="C148:I148">1200*LOG(C144/C145)/LOG(2)</f>
        <v>983.313305229815</v>
      </c>
      <c r="D148" s="2">
        <f t="shared" si="30"/>
        <v>790.7556985979196</v>
      </c>
      <c r="E148" s="2">
        <f t="shared" si="30"/>
        <v>701.9550008653873</v>
      </c>
      <c r="F148" s="2">
        <f t="shared" si="30"/>
        <v>498.04499913461245</v>
      </c>
      <c r="G148" s="2">
        <f t="shared" si="30"/>
        <v>281.3583043644276</v>
      </c>
      <c r="H148" s="2">
        <f t="shared" si="30"/>
        <v>88.80069773253213</v>
      </c>
      <c r="I148" s="2">
        <f t="shared" si="30"/>
        <v>0</v>
      </c>
    </row>
    <row r="150" spans="2:7" ht="12.75">
      <c r="B150" s="3" t="s">
        <v>15</v>
      </c>
      <c r="C150" s="3"/>
      <c r="D150" s="3" t="s">
        <v>16</v>
      </c>
      <c r="E150" s="3"/>
      <c r="F150" s="3"/>
      <c r="G150" s="3" t="s">
        <v>30</v>
      </c>
    </row>
    <row r="152" spans="2:4" ht="12.75">
      <c r="B152" s="3" t="s">
        <v>25</v>
      </c>
      <c r="C152" s="3"/>
      <c r="D152" s="3" t="s">
        <v>26</v>
      </c>
    </row>
    <row r="153" spans="1:9" ht="12.75">
      <c r="A153" t="s">
        <v>0</v>
      </c>
      <c r="B153" s="2">
        <f aca="true" t="shared" si="31" ref="B153:H153">$I153*B157/B156</f>
        <v>48</v>
      </c>
      <c r="C153" s="2">
        <f t="shared" si="31"/>
        <v>54</v>
      </c>
      <c r="D153" s="2">
        <f t="shared" si="31"/>
        <v>60</v>
      </c>
      <c r="E153" s="2">
        <f t="shared" si="31"/>
        <v>64</v>
      </c>
      <c r="F153" s="2">
        <f t="shared" si="31"/>
        <v>72</v>
      </c>
      <c r="G153" s="2">
        <f t="shared" si="31"/>
        <v>81</v>
      </c>
      <c r="H153" s="2">
        <f t="shared" si="31"/>
        <v>90</v>
      </c>
      <c r="I153" s="2">
        <f>32*3</f>
        <v>96</v>
      </c>
    </row>
    <row r="154" spans="1:9" ht="12.75">
      <c r="A154" s="4" t="s">
        <v>70</v>
      </c>
      <c r="B154" s="2"/>
      <c r="C154" s="2">
        <f>C153-B153</f>
        <v>6</v>
      </c>
      <c r="D154" s="2">
        <f>D153-C153</f>
        <v>6</v>
      </c>
      <c r="E154" s="2">
        <f>E153-D153</f>
        <v>4</v>
      </c>
      <c r="F154" s="2">
        <f>F153-E153</f>
        <v>8</v>
      </c>
      <c r="G154" s="2">
        <f>G153-F153</f>
        <v>9</v>
      </c>
      <c r="H154" s="2">
        <f>H153-G153</f>
        <v>9</v>
      </c>
      <c r="I154" s="2">
        <f>I153-H153</f>
        <v>6</v>
      </c>
    </row>
    <row r="155" spans="1:9" ht="12.75">
      <c r="A155" t="s">
        <v>1</v>
      </c>
      <c r="B155" s="2" t="s">
        <v>3</v>
      </c>
      <c r="C155" s="2" t="s">
        <v>4</v>
      </c>
      <c r="D155" s="2" t="s">
        <v>5</v>
      </c>
      <c r="E155" s="2" t="s">
        <v>6</v>
      </c>
      <c r="F155" s="2" t="s">
        <v>7</v>
      </c>
      <c r="G155" s="2" t="s">
        <v>8</v>
      </c>
      <c r="H155" s="2" t="s">
        <v>9</v>
      </c>
      <c r="I155" s="2" t="s">
        <v>3</v>
      </c>
    </row>
    <row r="156" spans="1:9" ht="12.75">
      <c r="A156" t="s">
        <v>10</v>
      </c>
      <c r="B156" s="2">
        <v>2</v>
      </c>
      <c r="C156" s="2">
        <v>16</v>
      </c>
      <c r="D156" s="2">
        <v>8</v>
      </c>
      <c r="E156" s="2">
        <v>3</v>
      </c>
      <c r="F156" s="2">
        <v>4</v>
      </c>
      <c r="G156" s="2">
        <v>32</v>
      </c>
      <c r="H156" s="2">
        <v>16</v>
      </c>
      <c r="I156" s="2">
        <v>1</v>
      </c>
    </row>
    <row r="157" spans="1:9" ht="12.75">
      <c r="A157" s="2" t="s">
        <v>12</v>
      </c>
      <c r="B157" s="2">
        <v>1</v>
      </c>
      <c r="C157" s="2">
        <v>9</v>
      </c>
      <c r="D157" s="2">
        <v>5</v>
      </c>
      <c r="E157" s="2">
        <v>2</v>
      </c>
      <c r="F157" s="2">
        <v>3</v>
      </c>
      <c r="G157" s="2">
        <v>27</v>
      </c>
      <c r="H157" s="2">
        <v>15</v>
      </c>
      <c r="I157" s="2">
        <v>1</v>
      </c>
    </row>
    <row r="158" spans="1:9" ht="12.75">
      <c r="A158" t="s">
        <v>11</v>
      </c>
      <c r="C158" s="1">
        <f>B156*C157/2</f>
        <v>9</v>
      </c>
      <c r="D158" s="1">
        <f>C156*D157/8</f>
        <v>10</v>
      </c>
      <c r="E158" s="1">
        <f>D156*E157</f>
        <v>16</v>
      </c>
      <c r="F158" s="1">
        <f>E156*F157</f>
        <v>9</v>
      </c>
      <c r="G158" s="1">
        <f>F156*G157/12</f>
        <v>9</v>
      </c>
      <c r="H158" s="1">
        <f>G156*H157/8/6</f>
        <v>10</v>
      </c>
      <c r="I158" s="1">
        <f>H156*I157</f>
        <v>16</v>
      </c>
    </row>
    <row r="159" spans="1:9" ht="12.75">
      <c r="A159" s="2" t="s">
        <v>12</v>
      </c>
      <c r="C159" s="1">
        <f>B157*C156/2</f>
        <v>8</v>
      </c>
      <c r="D159" s="1">
        <f>C157*D156/8</f>
        <v>9</v>
      </c>
      <c r="E159" s="1">
        <f>D157*E156</f>
        <v>15</v>
      </c>
      <c r="F159" s="1">
        <f>E157*F156</f>
        <v>8</v>
      </c>
      <c r="G159" s="1">
        <f>F157*G156/12</f>
        <v>8</v>
      </c>
      <c r="H159" s="1">
        <f>G157*H156/8/6</f>
        <v>9</v>
      </c>
      <c r="I159" s="1">
        <f>H157*I156</f>
        <v>15</v>
      </c>
    </row>
    <row r="160" spans="1:9" ht="12.75">
      <c r="A160" t="s">
        <v>2</v>
      </c>
      <c r="B160" s="2">
        <f>1200*LOG(B156/B157)/LOG(2)</f>
        <v>1200</v>
      </c>
      <c r="C160" s="2">
        <f aca="true" t="shared" si="32" ref="C160:I160">1200*LOG(C156/C157)/LOG(2)</f>
        <v>996.0899982692251</v>
      </c>
      <c r="D160" s="2">
        <f t="shared" si="32"/>
        <v>813.6862861351652</v>
      </c>
      <c r="E160" s="2">
        <f t="shared" si="32"/>
        <v>701.9550008653873</v>
      </c>
      <c r="F160" s="2">
        <f t="shared" si="32"/>
        <v>498.04499913461245</v>
      </c>
      <c r="G160" s="2">
        <f t="shared" si="32"/>
        <v>294.13499740383764</v>
      </c>
      <c r="H160" s="2">
        <f t="shared" si="32"/>
        <v>111.73128526977776</v>
      </c>
      <c r="I160" s="2">
        <f t="shared" si="32"/>
        <v>0</v>
      </c>
    </row>
    <row r="162" spans="2:4" ht="12.75">
      <c r="B162" s="3" t="s">
        <v>23</v>
      </c>
      <c r="C162" s="3"/>
      <c r="D162" s="3" t="s">
        <v>24</v>
      </c>
    </row>
    <row r="163" spans="1:9" ht="12.75">
      <c r="A163" t="s">
        <v>0</v>
      </c>
      <c r="B163" s="2">
        <f aca="true" t="shared" si="33" ref="B163:H163">$I163*B167/B166</f>
        <v>126</v>
      </c>
      <c r="C163" s="2">
        <f t="shared" si="33"/>
        <v>144</v>
      </c>
      <c r="D163" s="2">
        <f t="shared" si="33"/>
        <v>160</v>
      </c>
      <c r="E163" s="2">
        <f t="shared" si="33"/>
        <v>168</v>
      </c>
      <c r="F163" s="2">
        <f t="shared" si="33"/>
        <v>189</v>
      </c>
      <c r="G163" s="2">
        <f t="shared" si="33"/>
        <v>216</v>
      </c>
      <c r="H163" s="2">
        <f t="shared" si="33"/>
        <v>240</v>
      </c>
      <c r="I163" s="2">
        <f>4*9*7</f>
        <v>252</v>
      </c>
    </row>
    <row r="164" spans="1:9" ht="12.75">
      <c r="A164" s="4" t="s">
        <v>70</v>
      </c>
      <c r="B164" s="2"/>
      <c r="C164" s="2">
        <f>C163-B163</f>
        <v>18</v>
      </c>
      <c r="D164" s="2">
        <f>D163-C163</f>
        <v>16</v>
      </c>
      <c r="E164" s="2">
        <f>E163-D163</f>
        <v>8</v>
      </c>
      <c r="F164" s="2">
        <f>F163-E163</f>
        <v>21</v>
      </c>
      <c r="G164" s="2">
        <f>G163-F163</f>
        <v>27</v>
      </c>
      <c r="H164" s="2">
        <f>H163-G163</f>
        <v>24</v>
      </c>
      <c r="I164" s="2">
        <f>I163-H163</f>
        <v>12</v>
      </c>
    </row>
    <row r="165" spans="1:9" ht="12.75">
      <c r="A165" t="s">
        <v>1</v>
      </c>
      <c r="B165" s="2" t="s">
        <v>3</v>
      </c>
      <c r="C165" s="2" t="s">
        <v>4</v>
      </c>
      <c r="D165" s="2" t="s">
        <v>5</v>
      </c>
      <c r="E165" s="2" t="s">
        <v>6</v>
      </c>
      <c r="F165" s="2" t="s">
        <v>7</v>
      </c>
      <c r="G165" s="2" t="s">
        <v>8</v>
      </c>
      <c r="H165" s="2" t="s">
        <v>9</v>
      </c>
      <c r="I165" s="2" t="s">
        <v>3</v>
      </c>
    </row>
    <row r="166" spans="1:9" ht="12.75">
      <c r="A166" t="s">
        <v>10</v>
      </c>
      <c r="B166" s="2">
        <v>2</v>
      </c>
      <c r="C166" s="2">
        <v>7</v>
      </c>
      <c r="D166" s="2">
        <v>63</v>
      </c>
      <c r="E166" s="2">
        <v>3</v>
      </c>
      <c r="F166" s="2">
        <v>4</v>
      </c>
      <c r="G166" s="2">
        <v>7</v>
      </c>
      <c r="H166" s="2">
        <v>21</v>
      </c>
      <c r="I166" s="2">
        <v>1</v>
      </c>
    </row>
    <row r="167" spans="1:9" ht="12.75">
      <c r="A167" s="2" t="s">
        <v>12</v>
      </c>
      <c r="B167" s="2">
        <v>1</v>
      </c>
      <c r="C167" s="2">
        <v>4</v>
      </c>
      <c r="D167" s="2">
        <v>40</v>
      </c>
      <c r="E167" s="2">
        <v>2</v>
      </c>
      <c r="F167" s="2">
        <v>3</v>
      </c>
      <c r="G167" s="2">
        <v>6</v>
      </c>
      <c r="H167" s="2">
        <v>20</v>
      </c>
      <c r="I167" s="2">
        <v>1</v>
      </c>
    </row>
    <row r="168" spans="1:9" ht="12.75">
      <c r="A168" t="s">
        <v>11</v>
      </c>
      <c r="C168" s="1">
        <f>B166*C167</f>
        <v>8</v>
      </c>
      <c r="D168" s="1">
        <f>C166*D167/4/7</f>
        <v>10</v>
      </c>
      <c r="E168" s="1">
        <f>D166*E167/6</f>
        <v>21</v>
      </c>
      <c r="F168" s="1">
        <f>E166*F167</f>
        <v>9</v>
      </c>
      <c r="G168" s="1">
        <f>F166*G167/3</f>
        <v>8</v>
      </c>
      <c r="H168" s="1">
        <f>G166*H167/14</f>
        <v>10</v>
      </c>
      <c r="I168" s="1">
        <f>H166*I167</f>
        <v>21</v>
      </c>
    </row>
    <row r="169" spans="1:9" ht="12.75">
      <c r="A169" s="2" t="s">
        <v>12</v>
      </c>
      <c r="C169" s="1">
        <f>B167*C166</f>
        <v>7</v>
      </c>
      <c r="D169" s="1">
        <f>C167*D166/4/7</f>
        <v>9</v>
      </c>
      <c r="E169" s="1">
        <f>D167*E166/6</f>
        <v>20</v>
      </c>
      <c r="F169" s="1">
        <f>E167*F166</f>
        <v>8</v>
      </c>
      <c r="G169" s="1">
        <f>F167*G166/3</f>
        <v>7</v>
      </c>
      <c r="H169" s="1">
        <f>G167*H166/14</f>
        <v>9</v>
      </c>
      <c r="I169" s="1">
        <f>H167*I166</f>
        <v>20</v>
      </c>
    </row>
    <row r="170" spans="1:9" ht="12.75">
      <c r="A170" t="s">
        <v>2</v>
      </c>
      <c r="B170" s="2">
        <f>1200*LOG(B166/B167)/LOG(2)</f>
        <v>1200</v>
      </c>
      <c r="C170" s="2">
        <f aca="true" t="shared" si="34" ref="C170:I170">1200*LOG(C166/C167)/LOG(2)</f>
        <v>968.825906469125</v>
      </c>
      <c r="D170" s="2">
        <f t="shared" si="34"/>
        <v>786.4221943350649</v>
      </c>
      <c r="E170" s="2">
        <f t="shared" si="34"/>
        <v>701.9550008653873</v>
      </c>
      <c r="F170" s="2">
        <f t="shared" si="34"/>
        <v>498.04499913461245</v>
      </c>
      <c r="G170" s="2">
        <f t="shared" si="34"/>
        <v>266.8709056037376</v>
      </c>
      <c r="H170" s="2">
        <f t="shared" si="34"/>
        <v>84.4671934696776</v>
      </c>
      <c r="I170" s="2">
        <f t="shared" si="34"/>
        <v>0</v>
      </c>
    </row>
    <row r="172" spans="2:4" ht="12.75">
      <c r="B172" s="3" t="s">
        <v>33</v>
      </c>
      <c r="C172" s="3"/>
      <c r="D172" s="3" t="s">
        <v>34</v>
      </c>
    </row>
    <row r="173" spans="2:4" ht="12.75">
      <c r="B173" s="3" t="s">
        <v>21</v>
      </c>
      <c r="C173" s="3"/>
      <c r="D173" s="3" t="s">
        <v>22</v>
      </c>
    </row>
    <row r="174" spans="1:9" ht="12.75">
      <c r="A174" t="s">
        <v>0</v>
      </c>
      <c r="B174" s="2">
        <f aca="true" t="shared" si="35" ref="B174:H174">$I174*B178/B177</f>
        <v>336</v>
      </c>
      <c r="C174" s="2">
        <f t="shared" si="35"/>
        <v>378</v>
      </c>
      <c r="D174" s="2">
        <f t="shared" si="35"/>
        <v>432</v>
      </c>
      <c r="E174" s="2">
        <f t="shared" si="35"/>
        <v>448</v>
      </c>
      <c r="F174" s="2">
        <f t="shared" si="35"/>
        <v>504</v>
      </c>
      <c r="G174" s="2">
        <f t="shared" si="35"/>
        <v>567</v>
      </c>
      <c r="H174" s="2">
        <f t="shared" si="35"/>
        <v>648</v>
      </c>
      <c r="I174" s="2">
        <f>3*7*32</f>
        <v>672</v>
      </c>
    </row>
    <row r="175" spans="1:9" ht="12.75">
      <c r="A175" s="4" t="s">
        <v>70</v>
      </c>
      <c r="B175" s="2"/>
      <c r="C175" s="2">
        <f>C174-B174</f>
        <v>42</v>
      </c>
      <c r="D175" s="2">
        <f>D174-C174</f>
        <v>54</v>
      </c>
      <c r="E175" s="2">
        <f>E174-D174</f>
        <v>16</v>
      </c>
      <c r="F175" s="2">
        <f>F174-E174</f>
        <v>56</v>
      </c>
      <c r="G175" s="2">
        <f>G174-F174</f>
        <v>63</v>
      </c>
      <c r="H175" s="2">
        <f>H174-G174</f>
        <v>81</v>
      </c>
      <c r="I175" s="2">
        <f>I174-H174</f>
        <v>24</v>
      </c>
    </row>
    <row r="176" spans="1:9" ht="12.75">
      <c r="A176" t="s">
        <v>1</v>
      </c>
      <c r="B176" s="2" t="s">
        <v>3</v>
      </c>
      <c r="C176" s="2" t="s">
        <v>4</v>
      </c>
      <c r="D176" s="2" t="s">
        <v>5</v>
      </c>
      <c r="E176" s="2" t="s">
        <v>6</v>
      </c>
      <c r="F176" s="2" t="s">
        <v>7</v>
      </c>
      <c r="G176" s="2" t="s">
        <v>8</v>
      </c>
      <c r="H176" s="2" t="s">
        <v>9</v>
      </c>
      <c r="I176" s="2" t="s">
        <v>3</v>
      </c>
    </row>
    <row r="177" spans="1:9" ht="12.75">
      <c r="A177" t="s">
        <v>10</v>
      </c>
      <c r="B177" s="2">
        <v>2</v>
      </c>
      <c r="C177" s="2">
        <v>16</v>
      </c>
      <c r="D177" s="2">
        <v>14</v>
      </c>
      <c r="E177" s="2">
        <v>3</v>
      </c>
      <c r="F177" s="2">
        <v>4</v>
      </c>
      <c r="G177" s="2">
        <v>32</v>
      </c>
      <c r="H177" s="2">
        <v>28</v>
      </c>
      <c r="I177" s="2">
        <v>1</v>
      </c>
    </row>
    <row r="178" spans="1:9" ht="12.75">
      <c r="A178" s="2" t="s">
        <v>12</v>
      </c>
      <c r="B178" s="2">
        <v>1</v>
      </c>
      <c r="C178" s="2">
        <v>9</v>
      </c>
      <c r="D178" s="2">
        <v>9</v>
      </c>
      <c r="E178" s="2">
        <v>2</v>
      </c>
      <c r="F178" s="2">
        <v>3</v>
      </c>
      <c r="G178" s="2">
        <v>27</v>
      </c>
      <c r="H178" s="2">
        <v>27</v>
      </c>
      <c r="I178" s="2">
        <v>1</v>
      </c>
    </row>
    <row r="179" spans="1:9" ht="12.75">
      <c r="A179" t="s">
        <v>11</v>
      </c>
      <c r="C179" s="1">
        <f>B177*C178/2</f>
        <v>9</v>
      </c>
      <c r="D179" s="1">
        <f>C177*D178/18</f>
        <v>8</v>
      </c>
      <c r="E179" s="1">
        <f>D177*E178</f>
        <v>28</v>
      </c>
      <c r="F179" s="1">
        <f>E177*F178</f>
        <v>9</v>
      </c>
      <c r="G179" s="1">
        <f>F177*G178/4/3</f>
        <v>9</v>
      </c>
      <c r="H179" s="1">
        <f>G177*H178/4/27</f>
        <v>8</v>
      </c>
      <c r="I179" s="1">
        <f>H177*I178</f>
        <v>28</v>
      </c>
    </row>
    <row r="180" spans="1:9" ht="12.75">
      <c r="A180" s="2" t="s">
        <v>12</v>
      </c>
      <c r="C180" s="1">
        <f>B178*C177/2</f>
        <v>8</v>
      </c>
      <c r="D180" s="1">
        <f>C178*D177/18</f>
        <v>7</v>
      </c>
      <c r="E180" s="1">
        <f>D178*E177</f>
        <v>27</v>
      </c>
      <c r="F180" s="1">
        <f>E178*F177</f>
        <v>8</v>
      </c>
      <c r="G180" s="1">
        <f>F178*G177/4/3</f>
        <v>8</v>
      </c>
      <c r="H180" s="1">
        <f>G178*H177/4/27</f>
        <v>7</v>
      </c>
      <c r="I180" s="1">
        <f>H178*I177</f>
        <v>27</v>
      </c>
    </row>
    <row r="181" spans="1:9" ht="12.75">
      <c r="A181" t="s">
        <v>2</v>
      </c>
      <c r="B181" s="2">
        <f>1200*LOG(B177/B178)/LOG(2)</f>
        <v>1200</v>
      </c>
      <c r="C181" s="2">
        <f aca="true" t="shared" si="36" ref="C181:I181">1200*LOG(C177/C178)/LOG(2)</f>
        <v>996.0899982692251</v>
      </c>
      <c r="D181" s="2">
        <f t="shared" si="36"/>
        <v>764.9159047383502</v>
      </c>
      <c r="E181" s="2">
        <f t="shared" si="36"/>
        <v>701.9550008653873</v>
      </c>
      <c r="F181" s="2">
        <f t="shared" si="36"/>
        <v>498.04499913461245</v>
      </c>
      <c r="G181" s="2">
        <f t="shared" si="36"/>
        <v>294.13499740383764</v>
      </c>
      <c r="H181" s="2">
        <f t="shared" si="36"/>
        <v>62.96090387296258</v>
      </c>
      <c r="I181" s="2">
        <f t="shared" si="36"/>
        <v>0</v>
      </c>
    </row>
    <row r="183" spans="2:4" ht="12.75">
      <c r="B183" s="3" t="s">
        <v>64</v>
      </c>
      <c r="C183" s="3"/>
      <c r="D183" s="3" t="s">
        <v>63</v>
      </c>
    </row>
    <row r="184" spans="2:4" ht="12.75">
      <c r="B184" s="3" t="s">
        <v>15</v>
      </c>
      <c r="C184" s="3"/>
      <c r="D184" s="3" t="s">
        <v>16</v>
      </c>
    </row>
    <row r="185" spans="2:4" ht="12.75">
      <c r="B185" s="3" t="s">
        <v>13</v>
      </c>
      <c r="C185" s="3"/>
      <c r="D185" s="3" t="s">
        <v>14</v>
      </c>
    </row>
    <row r="186" spans="1:9" ht="12.75">
      <c r="A186" t="s">
        <v>0</v>
      </c>
      <c r="B186" s="2">
        <f aca="true" t="shared" si="37" ref="B186:H186">$I186*B190/B189</f>
        <v>384</v>
      </c>
      <c r="C186" s="2">
        <f t="shared" si="37"/>
        <v>432</v>
      </c>
      <c r="D186" s="2">
        <f t="shared" si="37"/>
        <v>486</v>
      </c>
      <c r="E186" s="2">
        <f t="shared" si="37"/>
        <v>512</v>
      </c>
      <c r="F186" s="2">
        <f t="shared" si="37"/>
        <v>576</v>
      </c>
      <c r="G186" s="2">
        <f t="shared" si="37"/>
        <v>648</v>
      </c>
      <c r="H186" s="2">
        <f t="shared" si="37"/>
        <v>729</v>
      </c>
      <c r="I186" s="2">
        <f>120*32/5</f>
        <v>768</v>
      </c>
    </row>
    <row r="187" spans="1:9" ht="12.75">
      <c r="A187" s="4" t="s">
        <v>70</v>
      </c>
      <c r="B187" s="2"/>
      <c r="C187" s="2">
        <f>C186-B186</f>
        <v>48</v>
      </c>
      <c r="D187" s="2">
        <f>D186-C186</f>
        <v>54</v>
      </c>
      <c r="E187" s="2">
        <f>E186-D186</f>
        <v>26</v>
      </c>
      <c r="F187" s="2">
        <f>F186-E186</f>
        <v>64</v>
      </c>
      <c r="G187" s="2">
        <f>G186-F186</f>
        <v>72</v>
      </c>
      <c r="H187" s="2">
        <f>H186-G186</f>
        <v>81</v>
      </c>
      <c r="I187" s="2">
        <f>I186-H186</f>
        <v>39</v>
      </c>
    </row>
    <row r="188" spans="1:9" ht="12.75">
      <c r="A188" t="s">
        <v>1</v>
      </c>
      <c r="B188" s="2" t="s">
        <v>3</v>
      </c>
      <c r="C188" s="2" t="s">
        <v>4</v>
      </c>
      <c r="D188" s="2" t="s">
        <v>5</v>
      </c>
      <c r="E188" s="2" t="s">
        <v>6</v>
      </c>
      <c r="F188" s="2" t="s">
        <v>7</v>
      </c>
      <c r="G188" s="2" t="s">
        <v>8</v>
      </c>
      <c r="H188" s="2" t="s">
        <v>9</v>
      </c>
      <c r="I188" s="2" t="s">
        <v>3</v>
      </c>
    </row>
    <row r="189" spans="1:9" ht="12.75">
      <c r="A189" t="s">
        <v>10</v>
      </c>
      <c r="B189" s="2">
        <v>2</v>
      </c>
      <c r="C189" s="2">
        <v>16</v>
      </c>
      <c r="D189" s="2">
        <v>128</v>
      </c>
      <c r="E189" s="2">
        <v>3</v>
      </c>
      <c r="F189" s="2">
        <v>4</v>
      </c>
      <c r="G189" s="2">
        <v>32</v>
      </c>
      <c r="H189" s="2">
        <f>32*8</f>
        <v>256</v>
      </c>
      <c r="I189" s="2">
        <v>1</v>
      </c>
    </row>
    <row r="190" spans="1:9" ht="12.75">
      <c r="A190" s="2" t="s">
        <v>12</v>
      </c>
      <c r="B190" s="2">
        <v>1</v>
      </c>
      <c r="C190" s="2">
        <v>9</v>
      </c>
      <c r="D190" s="2">
        <v>81</v>
      </c>
      <c r="E190" s="2">
        <v>2</v>
      </c>
      <c r="F190" s="2">
        <v>3</v>
      </c>
      <c r="G190" s="2">
        <v>27</v>
      </c>
      <c r="H190" s="2">
        <f>27*9</f>
        <v>243</v>
      </c>
      <c r="I190" s="2">
        <v>1</v>
      </c>
    </row>
    <row r="191" spans="1:9" ht="12.75">
      <c r="A191" t="s">
        <v>11</v>
      </c>
      <c r="C191" s="1">
        <f>B189*C190/2</f>
        <v>9</v>
      </c>
      <c r="D191" s="1">
        <f>C189*D190/16/9</f>
        <v>9</v>
      </c>
      <c r="E191" s="1">
        <f>D189*E190</f>
        <v>256</v>
      </c>
      <c r="F191" s="1">
        <f>E189*F190</f>
        <v>9</v>
      </c>
      <c r="G191" s="1">
        <f>F189*G190/4/3</f>
        <v>9</v>
      </c>
      <c r="H191" s="1">
        <f>G189*H190/32/27</f>
        <v>9</v>
      </c>
      <c r="I191" s="1">
        <f>H189*I190</f>
        <v>256</v>
      </c>
    </row>
    <row r="192" spans="1:9" ht="12.75">
      <c r="A192" s="2" t="s">
        <v>12</v>
      </c>
      <c r="C192" s="1">
        <f>B190*C189/2</f>
        <v>8</v>
      </c>
      <c r="D192" s="1">
        <f>C190*D189/16/9</f>
        <v>8</v>
      </c>
      <c r="E192" s="1">
        <f>D190*E189</f>
        <v>243</v>
      </c>
      <c r="F192" s="1">
        <f>E190*F189</f>
        <v>8</v>
      </c>
      <c r="G192" s="1">
        <f>F190*G189/4/3</f>
        <v>8</v>
      </c>
      <c r="H192" s="1">
        <f>G190*H189/32/27</f>
        <v>8</v>
      </c>
      <c r="I192" s="1">
        <f>H190*I189</f>
        <v>243</v>
      </c>
    </row>
    <row r="193" spans="1:9" ht="12.75">
      <c r="A193" t="s">
        <v>2</v>
      </c>
      <c r="B193" s="2">
        <f>1200*LOG(B189/B190)/LOG(2)</f>
        <v>1200</v>
      </c>
      <c r="C193" s="2">
        <f aca="true" t="shared" si="38" ref="C193:I193">1200*LOG(C189/C190)/LOG(2)</f>
        <v>996.0899982692251</v>
      </c>
      <c r="D193" s="2">
        <f t="shared" si="38"/>
        <v>792.1799965384502</v>
      </c>
      <c r="E193" s="2">
        <f t="shared" si="38"/>
        <v>701.9550008653873</v>
      </c>
      <c r="F193" s="2">
        <f t="shared" si="38"/>
        <v>498.04499913461245</v>
      </c>
      <c r="G193" s="2">
        <f t="shared" si="38"/>
        <v>294.13499740383764</v>
      </c>
      <c r="H193" s="2">
        <f t="shared" si="38"/>
        <v>90.22499567306305</v>
      </c>
      <c r="I193" s="2">
        <f t="shared" si="38"/>
        <v>0</v>
      </c>
    </row>
    <row r="195" spans="2:4" ht="12.75">
      <c r="B195" s="3" t="s">
        <v>17</v>
      </c>
      <c r="C195" s="3"/>
      <c r="D195" s="3" t="s">
        <v>18</v>
      </c>
    </row>
    <row r="196" spans="1:9" ht="12.75">
      <c r="A196" t="s">
        <v>0</v>
      </c>
      <c r="B196" s="2">
        <f aca="true" t="shared" si="39" ref="B196:H196">$I196*B200/B199</f>
        <v>72</v>
      </c>
      <c r="C196" s="2">
        <f t="shared" si="39"/>
        <v>80</v>
      </c>
      <c r="D196" s="2">
        <f t="shared" si="39"/>
        <v>90</v>
      </c>
      <c r="E196" s="2">
        <f t="shared" si="39"/>
        <v>96</v>
      </c>
      <c r="F196" s="2">
        <f t="shared" si="39"/>
        <v>108</v>
      </c>
      <c r="G196" s="2">
        <f t="shared" si="39"/>
        <v>120</v>
      </c>
      <c r="H196" s="2">
        <f t="shared" si="39"/>
        <v>135</v>
      </c>
      <c r="I196" s="2">
        <v>144</v>
      </c>
    </row>
    <row r="197" spans="1:9" ht="12.75">
      <c r="A197" s="4" t="s">
        <v>70</v>
      </c>
      <c r="B197" s="2"/>
      <c r="C197" s="2">
        <f>C196-B196</f>
        <v>8</v>
      </c>
      <c r="D197" s="2">
        <f>D196-C196</f>
        <v>10</v>
      </c>
      <c r="E197" s="2">
        <f>E196-D196</f>
        <v>6</v>
      </c>
      <c r="F197" s="2">
        <f>F196-E196</f>
        <v>12</v>
      </c>
      <c r="G197" s="2">
        <f>G196-F196</f>
        <v>12</v>
      </c>
      <c r="H197" s="2">
        <f>H196-G196</f>
        <v>15</v>
      </c>
      <c r="I197" s="2">
        <f>I196-H196</f>
        <v>9</v>
      </c>
    </row>
    <row r="198" spans="1:9" ht="12.75">
      <c r="A198" t="s">
        <v>1</v>
      </c>
      <c r="B198" s="2" t="s">
        <v>3</v>
      </c>
      <c r="C198" s="2" t="s">
        <v>4</v>
      </c>
      <c r="D198" s="2" t="s">
        <v>5</v>
      </c>
      <c r="E198" s="2" t="s">
        <v>6</v>
      </c>
      <c r="F198" s="2" t="s">
        <v>7</v>
      </c>
      <c r="G198" s="2" t="s">
        <v>8</v>
      </c>
      <c r="H198" s="2" t="s">
        <v>9</v>
      </c>
      <c r="I198" s="2" t="s">
        <v>3</v>
      </c>
    </row>
    <row r="199" spans="1:9" ht="12.75">
      <c r="A199" t="s">
        <v>10</v>
      </c>
      <c r="B199" s="2">
        <v>2</v>
      </c>
      <c r="C199" s="2">
        <v>9</v>
      </c>
      <c r="D199" s="2">
        <v>8</v>
      </c>
      <c r="E199" s="2">
        <v>3</v>
      </c>
      <c r="F199" s="2">
        <v>4</v>
      </c>
      <c r="G199" s="2">
        <v>6</v>
      </c>
      <c r="H199" s="2">
        <v>16</v>
      </c>
      <c r="I199" s="2">
        <v>1</v>
      </c>
    </row>
    <row r="200" spans="1:9" ht="12.75">
      <c r="A200" s="2" t="s">
        <v>12</v>
      </c>
      <c r="B200" s="2">
        <v>1</v>
      </c>
      <c r="C200" s="2">
        <v>5</v>
      </c>
      <c r="D200" s="2">
        <v>5</v>
      </c>
      <c r="E200" s="2">
        <v>2</v>
      </c>
      <c r="F200" s="2">
        <v>3</v>
      </c>
      <c r="G200" s="2">
        <v>5</v>
      </c>
      <c r="H200" s="2">
        <v>15</v>
      </c>
      <c r="I200" s="2">
        <v>1</v>
      </c>
    </row>
    <row r="201" spans="1:9" ht="12.75">
      <c r="A201" t="s">
        <v>11</v>
      </c>
      <c r="C201" s="1">
        <f>B199*C200</f>
        <v>10</v>
      </c>
      <c r="D201" s="1">
        <f>C199*D200/5</f>
        <v>9</v>
      </c>
      <c r="E201" s="1">
        <f>D199*E200</f>
        <v>16</v>
      </c>
      <c r="F201" s="1">
        <f>E199*F200</f>
        <v>9</v>
      </c>
      <c r="G201" s="1">
        <f>F199*G200/2</f>
        <v>10</v>
      </c>
      <c r="H201" s="1">
        <f>G199*H200/10</f>
        <v>9</v>
      </c>
      <c r="I201" s="1">
        <f>H199*I200</f>
        <v>16</v>
      </c>
    </row>
    <row r="202" spans="1:9" ht="12.75">
      <c r="A202" s="2" t="s">
        <v>12</v>
      </c>
      <c r="C202" s="1">
        <f>B200*C199</f>
        <v>9</v>
      </c>
      <c r="D202" s="1">
        <f>C200*D199/5</f>
        <v>8</v>
      </c>
      <c r="E202" s="1">
        <f>D200*E199</f>
        <v>15</v>
      </c>
      <c r="F202" s="1">
        <f>E200*F199</f>
        <v>8</v>
      </c>
      <c r="G202" s="1">
        <f>F200*G199/2</f>
        <v>9</v>
      </c>
      <c r="H202" s="1">
        <f>G200*H199/10</f>
        <v>8</v>
      </c>
      <c r="I202" s="1">
        <f>H200*I199</f>
        <v>15</v>
      </c>
    </row>
    <row r="203" spans="1:9" ht="12.75">
      <c r="A203" t="s">
        <v>2</v>
      </c>
      <c r="B203" s="2">
        <f>1200*LOG(B199/B200)/LOG(2)</f>
        <v>1200</v>
      </c>
      <c r="C203" s="2">
        <f aca="true" t="shared" si="40" ref="C203:I203">1200*LOG(C199/C200)/LOG(2)</f>
        <v>1017.5962878659401</v>
      </c>
      <c r="D203" s="2">
        <f t="shared" si="40"/>
        <v>813.6862861351652</v>
      </c>
      <c r="E203" s="2">
        <f t="shared" si="40"/>
        <v>701.9550008653873</v>
      </c>
      <c r="F203" s="2">
        <f t="shared" si="40"/>
        <v>498.04499913461245</v>
      </c>
      <c r="G203" s="2">
        <f t="shared" si="40"/>
        <v>315.64128700055255</v>
      </c>
      <c r="H203" s="2">
        <f t="shared" si="40"/>
        <v>111.73128526977776</v>
      </c>
      <c r="I203" s="2">
        <f t="shared" si="40"/>
        <v>0</v>
      </c>
    </row>
    <row r="205" spans="2:4" ht="12.75">
      <c r="B205" s="3" t="s">
        <v>19</v>
      </c>
      <c r="C205" s="3"/>
      <c r="D205" s="3" t="s">
        <v>20</v>
      </c>
    </row>
    <row r="206" spans="1:9" ht="12.75">
      <c r="A206" t="s">
        <v>0</v>
      </c>
      <c r="B206" s="2">
        <f aca="true" t="shared" si="41" ref="B206:H206">$I206*B210/B209</f>
        <v>90</v>
      </c>
      <c r="C206" s="2">
        <f t="shared" si="41"/>
        <v>100</v>
      </c>
      <c r="D206" s="2">
        <f t="shared" si="41"/>
        <v>110</v>
      </c>
      <c r="E206" s="2">
        <f t="shared" si="41"/>
        <v>120</v>
      </c>
      <c r="F206" s="2">
        <f t="shared" si="41"/>
        <v>135</v>
      </c>
      <c r="G206" s="2">
        <f t="shared" si="41"/>
        <v>150</v>
      </c>
      <c r="H206" s="2">
        <f t="shared" si="41"/>
        <v>165</v>
      </c>
      <c r="I206" s="2">
        <v>180</v>
      </c>
    </row>
    <row r="207" spans="1:9" ht="12.75">
      <c r="A207" s="4" t="s">
        <v>70</v>
      </c>
      <c r="B207" s="2"/>
      <c r="C207" s="2">
        <f>C206-B206</f>
        <v>10</v>
      </c>
      <c r="D207" s="2">
        <f>D206-C206</f>
        <v>10</v>
      </c>
      <c r="E207" s="2">
        <f>E206-D206</f>
        <v>10</v>
      </c>
      <c r="F207" s="2">
        <f>F206-E206</f>
        <v>15</v>
      </c>
      <c r="G207" s="2">
        <f>G206-F206</f>
        <v>15</v>
      </c>
      <c r="H207" s="2">
        <f>H206-G206</f>
        <v>15</v>
      </c>
      <c r="I207" s="2">
        <f>I206-H206</f>
        <v>15</v>
      </c>
    </row>
    <row r="208" spans="1:9" ht="12.75">
      <c r="A208" t="s">
        <v>1</v>
      </c>
      <c r="B208" s="2" t="s">
        <v>3</v>
      </c>
      <c r="C208" s="2" t="s">
        <v>4</v>
      </c>
      <c r="D208" s="2" t="s">
        <v>5</v>
      </c>
      <c r="E208" s="2" t="s">
        <v>6</v>
      </c>
      <c r="F208" s="2" t="s">
        <v>7</v>
      </c>
      <c r="G208" s="2" t="s">
        <v>8</v>
      </c>
      <c r="H208" s="2" t="s">
        <v>9</v>
      </c>
      <c r="I208" s="2" t="s">
        <v>3</v>
      </c>
    </row>
    <row r="209" spans="1:9" ht="12.75">
      <c r="A209" t="s">
        <v>10</v>
      </c>
      <c r="B209" s="2">
        <v>2</v>
      </c>
      <c r="C209" s="2">
        <v>9</v>
      </c>
      <c r="D209" s="2">
        <v>18</v>
      </c>
      <c r="E209" s="2">
        <v>3</v>
      </c>
      <c r="F209" s="2">
        <v>4</v>
      </c>
      <c r="G209" s="2">
        <v>6</v>
      </c>
      <c r="H209" s="2">
        <v>12</v>
      </c>
      <c r="I209" s="2">
        <v>1</v>
      </c>
    </row>
    <row r="210" spans="1:9" ht="12.75">
      <c r="A210" s="2" t="s">
        <v>12</v>
      </c>
      <c r="B210" s="2">
        <v>1</v>
      </c>
      <c r="C210" s="2">
        <v>5</v>
      </c>
      <c r="D210" s="2">
        <v>11</v>
      </c>
      <c r="E210" s="2">
        <v>2</v>
      </c>
      <c r="F210" s="2">
        <v>3</v>
      </c>
      <c r="G210" s="2">
        <v>5</v>
      </c>
      <c r="H210" s="2">
        <v>11</v>
      </c>
      <c r="I210" s="2">
        <v>1</v>
      </c>
    </row>
    <row r="211" spans="1:9" ht="12.75">
      <c r="A211" t="s">
        <v>11</v>
      </c>
      <c r="C211" s="1">
        <f>B209*C210</f>
        <v>10</v>
      </c>
      <c r="D211" s="1">
        <f>C209*D210/9</f>
        <v>11</v>
      </c>
      <c r="E211" s="1">
        <f>D209*E210/3</f>
        <v>12</v>
      </c>
      <c r="F211" s="1">
        <f>E209*F210</f>
        <v>9</v>
      </c>
      <c r="G211" s="1">
        <f>F209*G210/2</f>
        <v>10</v>
      </c>
      <c r="H211" s="1">
        <f>G209*H210/6</f>
        <v>11</v>
      </c>
      <c r="I211" s="1">
        <f>H209*I210</f>
        <v>12</v>
      </c>
    </row>
    <row r="212" spans="1:9" ht="12.75">
      <c r="A212" s="2" t="s">
        <v>12</v>
      </c>
      <c r="C212" s="1">
        <f>B210*C209</f>
        <v>9</v>
      </c>
      <c r="D212" s="1">
        <f>C210*D209/9</f>
        <v>10</v>
      </c>
      <c r="E212" s="1">
        <f>D210*E209/3</f>
        <v>11</v>
      </c>
      <c r="F212" s="1">
        <f>E210*F209</f>
        <v>8</v>
      </c>
      <c r="G212" s="1">
        <f>F210*G209/2</f>
        <v>9</v>
      </c>
      <c r="H212" s="1">
        <f>G210*H209/6</f>
        <v>10</v>
      </c>
      <c r="I212" s="1">
        <f>H210*I209</f>
        <v>11</v>
      </c>
    </row>
    <row r="213" spans="1:9" ht="12.75">
      <c r="A213" t="s">
        <v>2</v>
      </c>
      <c r="B213" s="2">
        <f>1200*LOG(B209/B210)/LOG(2)</f>
        <v>1200</v>
      </c>
      <c r="C213" s="2">
        <f aca="true" t="shared" si="42" ref="C213:I213">1200*LOG(C209/C210)/LOG(2)</f>
        <v>1017.5962878659401</v>
      </c>
      <c r="D213" s="2">
        <f t="shared" si="42"/>
        <v>852.5920593660182</v>
      </c>
      <c r="E213" s="2">
        <f t="shared" si="42"/>
        <v>701.9550008653873</v>
      </c>
      <c r="F213" s="2">
        <f t="shared" si="42"/>
        <v>498.04499913461245</v>
      </c>
      <c r="G213" s="2">
        <f t="shared" si="42"/>
        <v>315.64128700055255</v>
      </c>
      <c r="H213" s="2">
        <f t="shared" si="42"/>
        <v>150.6370585006306</v>
      </c>
      <c r="I213" s="2">
        <f t="shared" si="42"/>
        <v>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Roller Derby Skate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Secor</dc:creator>
  <cp:keywords/>
  <dc:description/>
  <cp:lastModifiedBy>George Secor</cp:lastModifiedBy>
  <dcterms:created xsi:type="dcterms:W3CDTF">2000-11-27T18:30:45Z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